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735" yWindow="-180" windowWidth="14100" windowHeight="12780"/>
  </bookViews>
  <sheets>
    <sheet name="стр.1" sheetId="1" r:id="rId1"/>
  </sheets>
  <externalReferences>
    <externalReference r:id="rId2"/>
  </externalReferences>
  <definedNames>
    <definedName name="TABLE" localSheetId="0">стр.1!#REF!</definedName>
    <definedName name="TABLE_2" localSheetId="0">стр.1!#REF!</definedName>
    <definedName name="_xlnm.Print_Area" localSheetId="0">стр.1!$A$1:$CS$192</definedName>
  </definedNames>
  <calcPr calcId="145621"/>
</workbook>
</file>

<file path=xl/calcChain.xml><?xml version="1.0" encoding="utf-8"?>
<calcChain xmlns="http://schemas.openxmlformats.org/spreadsheetml/2006/main">
  <c r="AW178" i="1" l="1"/>
  <c r="AW180" i="1" l="1"/>
  <c r="AW179" i="1"/>
  <c r="AW176" i="1"/>
  <c r="AW173" i="1"/>
  <c r="AW165" i="1"/>
  <c r="AW163" i="1"/>
  <c r="AW160" i="1"/>
  <c r="AW158" i="1"/>
  <c r="AW147" i="1"/>
  <c r="AW146" i="1"/>
  <c r="AW141" i="1"/>
  <c r="AW140" i="1"/>
  <c r="AW93" i="1"/>
  <c r="AW111" i="1" s="1"/>
  <c r="AW85" i="1"/>
  <c r="AW182" i="1" l="1"/>
  <c r="AW136" i="1" l="1"/>
  <c r="AW138" i="1" s="1"/>
  <c r="AW184" i="1"/>
  <c r="BW65" i="1" l="1"/>
  <c r="BW62" i="1"/>
  <c r="BW57" i="1"/>
  <c r="BW56" i="1"/>
  <c r="BW52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BV149" i="1" l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BV181" i="1"/>
  <c r="BU181" i="1"/>
  <c r="BT181" i="1"/>
  <c r="BS181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BV176" i="1"/>
  <c r="BU176" i="1"/>
  <c r="BT176" i="1"/>
  <c r="BS176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BV175" i="1"/>
  <c r="BU175" i="1"/>
  <c r="BT175" i="1"/>
  <c r="BS175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BV173" i="1"/>
  <c r="BU173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BV170" i="1"/>
  <c r="BU170" i="1"/>
  <c r="BT170" i="1"/>
  <c r="BS170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BV165" i="1"/>
  <c r="BU165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BV161" i="1"/>
  <c r="BU161" i="1"/>
  <c r="BT161" i="1"/>
  <c r="BS161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BV156" i="1"/>
  <c r="BU156" i="1"/>
  <c r="BT156" i="1"/>
  <c r="BS156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BV154" i="1"/>
  <c r="BU154" i="1"/>
  <c r="BT154" i="1"/>
  <c r="BS154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BV153" i="1"/>
  <c r="BU153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BV152" i="1"/>
  <c r="BU152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BV151" i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BV150" i="1"/>
  <c r="BU150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BV146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BV143" i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</calcChain>
</file>

<file path=xl/sharedStrings.xml><?xml version="1.0" encoding="utf-8"?>
<sst xmlns="http://schemas.openxmlformats.org/spreadsheetml/2006/main" count="2183" uniqueCount="180">
  <si>
    <t xml:space="preserve">Форма 3.7. Информация об инвестиционных </t>
  </si>
  <si>
    <t xml:space="preserve">программах и отчетах об их реализации </t>
  </si>
  <si>
    <t xml:space="preserve">Наименование инвестиционной программы </t>
  </si>
  <si>
    <t xml:space="preserve">Дата утверждения инвестиционной программы </t>
  </si>
  <si>
    <t xml:space="preserve">Цели инвестиционной программы </t>
  </si>
  <si>
    <t xml:space="preserve">Наименование органа исполнительной власти субъекта Российской Федерации, утвердившего инвестиционную программу </t>
  </si>
  <si>
    <t xml:space="preserve">Наименование органа местного самоуправления, согласовавшего инвестиционную программу </t>
  </si>
  <si>
    <t xml:space="preserve">Сроки начала и окончания реализации инвестиционной программы </t>
  </si>
  <si>
    <t xml:space="preserve">Потребности в финансовых средствах, необходимых </t>
  </si>
  <si>
    <t xml:space="preserve">для реализации инвестиционной программы </t>
  </si>
  <si>
    <t>на</t>
  </si>
  <si>
    <t xml:space="preserve"> год,</t>
  </si>
  <si>
    <t>Потребность в финансовых средствах</t>
  </si>
  <si>
    <t>тыс. руб.</t>
  </si>
  <si>
    <t>Наименование мероприятия</t>
  </si>
  <si>
    <t>Источник финансирования</t>
  </si>
  <si>
    <t xml:space="preserve">реализации инвестиционной программы </t>
  </si>
  <si>
    <t xml:space="preserve">Показатели эффективности </t>
  </si>
  <si>
    <t xml:space="preserve">Наименование мероприятия </t>
  </si>
  <si>
    <t xml:space="preserve">Наименование показателей </t>
  </si>
  <si>
    <t xml:space="preserve">Плановые значения целевых показателей инвестиционной программы </t>
  </si>
  <si>
    <t xml:space="preserve">Фактические значения целевых показателей инвестиционной программы </t>
  </si>
  <si>
    <t xml:space="preserve">Информация об использовании инвестиционных средств за отчетный год </t>
  </si>
  <si>
    <t>Квартал</t>
  </si>
  <si>
    <t xml:space="preserve">Наименование мероприятия  </t>
  </si>
  <si>
    <t xml:space="preserve">Сведения об использовании инвестиционных средств за отчетный год, 
тыс. руб. </t>
  </si>
  <si>
    <t xml:space="preserve">Источник финансирования инвестиционной программы </t>
  </si>
  <si>
    <t xml:space="preserve">Внесение изменений в инвестиционную программу </t>
  </si>
  <si>
    <t xml:space="preserve">Дата внесения изменений </t>
  </si>
  <si>
    <t xml:space="preserve">Внесенные изменения </t>
  </si>
  <si>
    <t>Развитие систем водоснабжения, водоотведения и очистки сточных вод г. Иркутска на 2011 - 2015 годы</t>
  </si>
  <si>
    <t>уменьшение удельных затрат (повышение КПД)</t>
  </si>
  <si>
    <t>администрация г. Иркутска</t>
  </si>
  <si>
    <t>26.12.2011 - 31.12.2015</t>
  </si>
  <si>
    <t>I квартал</t>
  </si>
  <si>
    <t>Итого за I квартал:</t>
  </si>
  <si>
    <t>II квартал</t>
  </si>
  <si>
    <t>Итого за II  квартал:</t>
  </si>
  <si>
    <t>III квартал</t>
  </si>
  <si>
    <t>Итого за III   квартал:</t>
  </si>
  <si>
    <t>IV квартал</t>
  </si>
  <si>
    <t>Итого за IV квартал:</t>
  </si>
  <si>
    <t>26.12.2011</t>
  </si>
  <si>
    <t>Рентабельность деятельности - отношение финансового результата до налогооблажения к выручке</t>
  </si>
  <si>
    <t>Финансовые результаты деятельности ОКК</t>
  </si>
  <si>
    <t>Выручка ОКК</t>
  </si>
  <si>
    <t>Эффективность использования энергии (энергоемкость производства)</t>
  </si>
  <si>
    <t>Эффективность использования энергии (транспортировка стоков)</t>
  </si>
  <si>
    <t>Эффективность использования энергии (очистка стоков)</t>
  </si>
  <si>
    <t>Расход эл. Энергии на транспортировку стоков</t>
  </si>
  <si>
    <t>Расход эл. Энергии на очистку стоков</t>
  </si>
  <si>
    <t>Объем сточных вод, отведенных от всех потребителей</t>
  </si>
  <si>
    <t>Объем отведенных стоков, пропущенный через очистные сооружения</t>
  </si>
  <si>
    <t>Эффективность использования персонала</t>
  </si>
  <si>
    <t>Численность персонала</t>
  </si>
  <si>
    <t>Протяженность сетей</t>
  </si>
  <si>
    <t>Производительность труда</t>
  </si>
  <si>
    <t>Строительство самотечной канализации до границ земельного участка объекта: "Группа жилых домов по улице Безбокова"</t>
  </si>
  <si>
    <t>Плата за подключение</t>
  </si>
  <si>
    <t>Строительство сетей водопровода и канализации до границ земельного участка по ул. Ядринцева в г. Иркутске</t>
  </si>
  <si>
    <t>Реконструкция РУ-10кВ, РУ-0,4 кВ и автоматизация технического процесса КНС 5а</t>
  </si>
  <si>
    <t>Реконструкция РУ-10кВ, РУ-0,4 кВ и автоматизация технического процесса КНС 5</t>
  </si>
  <si>
    <t>Реконструкция РУ-10кВ, РУ-0,4 кВ и автоматизация технического процесса КНС 3</t>
  </si>
  <si>
    <t>Строительство дюкера напорного трубопровода канализации от КНС-24 через реку Иркут методом микротоннелирования, СМР</t>
  </si>
  <si>
    <t>Строительство сетей водопровода и канализации для административного здания по ул. Тимирязева, 5б</t>
  </si>
  <si>
    <t>Строительство внеплощадочных сетей канализации группы жилых домов 7-ой очереди строительства 7-го микрорайона Ново-Ленино в г. Иркутске б/с 7-5, ПСД</t>
  </si>
  <si>
    <t>Самотечная канализация по ул. Депутатская-Лыткина-Красноказачья-Зверева</t>
  </si>
  <si>
    <t>Строительство и реконструкция КОС левого берега</t>
  </si>
  <si>
    <t>Строительство и реконструкция КОС правого берега</t>
  </si>
  <si>
    <t xml:space="preserve">Полный комплекс работ по подключению объекта капитального строительства "Многоквартирные дома с подземной автостоянкой " (ООО "Квадратура") </t>
  </si>
  <si>
    <t>Реконструкция КНС-12 с увеличение мощности и строительство второй нитки напорного трубопровода, СМР</t>
  </si>
  <si>
    <t>Строительство разгрузочного коллектора Академгородка, ПСД</t>
  </si>
  <si>
    <t>Строительство разгрузочного коллектора от эстакады до КНС-7</t>
  </si>
  <si>
    <t>Строительство канализационного трубопровода по ул. Пшеничная,13а</t>
  </si>
  <si>
    <t>Строительство канализационного трубопровода по ул. Мамина-Сибиряка,64 Д-110 мм</t>
  </si>
  <si>
    <t>Проектирование и устройство наружных сетей канализации по адресу г. Иркутск ул. Баррикад, 60</t>
  </si>
  <si>
    <t>Строительство водопровода и канализации от ул. Ремесленная (пер. Учительский от ж.д. до ул. Баррикад)</t>
  </si>
  <si>
    <t>Строительство сетей канализации по ул. Ремесленная,15,17</t>
  </si>
  <si>
    <t>Строительство сети канализации по ул. Ремесленная, 13,17</t>
  </si>
  <si>
    <t>Строительство водопровода и канализации по ул. Декабристов от ул. Ремесленная ж.д. №17</t>
  </si>
  <si>
    <t>Строительство канализации по ул. Ремесленная от ул. Декабристов до ул. Черского</t>
  </si>
  <si>
    <t>Строительство водопроводной и канализационной линий по ул. Ремесленная от ул. Фучика до ул. Декабристов</t>
  </si>
  <si>
    <t>Строительство канализации  Д-160 мм, пр-4 м по ул. Ремесленная,10</t>
  </si>
  <si>
    <t>Строительство канализации по ул. Напольная,7а</t>
  </si>
  <si>
    <t xml:space="preserve">КОС л..б Реконструкция шнековой насосной станции       </t>
  </si>
  <si>
    <t>Реконструкция  и техническое перевооружение КНС №19</t>
  </si>
  <si>
    <t>Реконструкция и техническое перевооружение КНС 20 А</t>
  </si>
  <si>
    <t>Реконструкция и техническое перевооружение КНС 23</t>
  </si>
  <si>
    <t>Строительство канализационных сетей от ж/д частного сектора по ул. Баха. ул. Ползунова</t>
  </si>
  <si>
    <t>Строительство наружных сетей водопровода и канализации ул. Вагина. Киренская, Котовского</t>
  </si>
  <si>
    <t>Строительство напорных трубопроводов канализации от КНС-4 до КОС л/б</t>
  </si>
  <si>
    <t>Строительство самотечного коллектора по ул. Сергеева от Мельниковского рынка до ул. Левый берег Каи</t>
  </si>
  <si>
    <t>Строительство сетей водопровода и канализации по ул. Пискунова,40</t>
  </si>
  <si>
    <t>Выполнение инженерно-геодезических и инженерно-геологических изысканий на объекте: "Реконструкция самотечного коллектора по ул. К. Либкнехта от ул. К. Маркса до ул. Дзержинского в г. Иркутске"</t>
  </si>
  <si>
    <t>Строительству сетей водоотведения к строящемуся зданию торгово-развлекательного комплекса на о. Шишиловский в г. Иркутске</t>
  </si>
  <si>
    <t>Установка дизель-генераторов для резервированияч энергоснабжения КНС (Обеспечение резервного источочника элек. снабжения и реконструкции РУ-0,4кВ КНС-2,КНС-7А,КНС "Вьюжная",ВНС "3 пос.ГЭС")</t>
  </si>
  <si>
    <t>инвестиционная составляющая</t>
  </si>
  <si>
    <t>Строительство сетей водопровода и канализации для нежилых зданий по ул. Байкальская, 25; 27</t>
  </si>
  <si>
    <t>Строительство сетей канализации  в микрорайоне Юбилейный</t>
  </si>
  <si>
    <t>Строительство напорных трубопроводов от КНС-5А до камеры гашения по ул. Звездинская</t>
  </si>
  <si>
    <t>Строительство напорного тубопровода от КНС-4 до Иркутного моста</t>
  </si>
  <si>
    <t>Строительство дюкера напорного трубопровда от КНС-4 через реку иркут</t>
  </si>
  <si>
    <t>Строительство напорного трубопровода КНС-4 от дюкера через р. Иркут до КОС левого берега</t>
  </si>
  <si>
    <t>Строительство самотечного коллектора к КНС-24</t>
  </si>
  <si>
    <t>Стриотельство разгрузочного коллектора от эстакады до КНС-7</t>
  </si>
  <si>
    <t>Строительство разгрузочного коллектора Академгородка</t>
  </si>
  <si>
    <t>Строительство КНС-7Б</t>
  </si>
  <si>
    <t>Строительство самотечного канализационного коллектора по ул. Култукской-ул. Поленова до дюкера  через р. Ушаковка</t>
  </si>
  <si>
    <t>Строительство дюкера канализационного коллектора через р. Ушаковка</t>
  </si>
  <si>
    <t>Реконструкция КНС-20А с увеличением мощностей</t>
  </si>
  <si>
    <t>Строительство канализационного коллектора по ул. Радищева</t>
  </si>
  <si>
    <t>Строительство канализационной линии до запроектированного коллектора по ул. Баррикад</t>
  </si>
  <si>
    <t>Строительство КНС с самотечными и напорными трубопроводами до КОС праого берега</t>
  </si>
  <si>
    <t>Строительство канализационного коллектора по ул. Баррикад</t>
  </si>
  <si>
    <t>Строительство самотечного коллектора по ул. Партизанской, ул. Лыткина, ул. Пискунова до ул. К. Либкнехта</t>
  </si>
  <si>
    <t>Строительство КНС Нижнего бъефа с самотечными и напорными трубопроводами</t>
  </si>
  <si>
    <t>Строительство КНС-15А с напорными трубопроводами до камеры гашения в раоне ул. Депутатская-ул. Ширямова</t>
  </si>
  <si>
    <t>Разработка ПСД и начало СМР по объекту: "Реконструкция КНС-12 с увеличением мощности и строительство второй нитки напорного трубопровода"</t>
  </si>
  <si>
    <t>Реконструкция ГКНС с увеличением мощностей</t>
  </si>
  <si>
    <t>Строительство напорного трубопровода от ГКНС до КОС левого берега</t>
  </si>
  <si>
    <t>Строительство КНС Батарейная с напорными трубопроводами</t>
  </si>
  <si>
    <t>Реконструкция КНС-19А с увеличеним мощностей</t>
  </si>
  <si>
    <t>Строительство напорного трубопровода от КНС-19А до камеры гашения по ул. Тухачевского</t>
  </si>
  <si>
    <t>Реконструкция КНС-19 переулок 9-й Советский с увеличением мощностей</t>
  </si>
  <si>
    <t>Строительство напорного трубопровода от КНС-19 до камеры гашения по ул. Тухачевского</t>
  </si>
  <si>
    <t>Модернизация парка специализированной техники, приобретения комбинированных каналопромывочных машин</t>
  </si>
  <si>
    <t>Строительство помещений ремонта и обслуживания специализарованной и строительной техники совмещенных с производственными помещениями цеха и канализации</t>
  </si>
  <si>
    <t>Ведрение технологии бестраншейной прокладки трубопроводов, с увеличением пропускной способности и мощности сетей водоотведения</t>
  </si>
  <si>
    <t>Надбавка к тарифу</t>
  </si>
  <si>
    <t>Переключение притоков в канализационный коллектор Д-1600мм, и вывод из эксплуатации трубопровода Д-900мм в г. Иркутске, СМР</t>
  </si>
  <si>
    <t>Переключение действующих трубопроводов самотечной канализации в коллектор  Д-1600мм, ПИР</t>
  </si>
  <si>
    <t>полный комплекс работ по строительству дюкера напорного трубопровода канализации от КНС-24 через реку Иркут методом микротоннелирования, СМР</t>
  </si>
  <si>
    <t>Реконструкция РУ-10кВ, РУ-0,4 кВ и автоматизация технич. процесса КНС 3</t>
  </si>
  <si>
    <t>Реконструкция РУ-10кВ, РУ-0,4 кВ и автоматизация технич. процесса КНС 5</t>
  </si>
  <si>
    <t>Реконструкция РУ-10кВ, РУ-0,4 кВ и автоматизация технич. процесса КНС 5а</t>
  </si>
  <si>
    <t>Строительство и реконструкция КОС левого берега, ПИР</t>
  </si>
  <si>
    <t>Строительство и реконструкция КОС правого берега,ПИР</t>
  </si>
  <si>
    <t>Строительство канализационного коллектора по ул. Баррикад, ПИР</t>
  </si>
  <si>
    <t xml:space="preserve">Строительство разгрузочного коллектора Академгородка, ПИР </t>
  </si>
  <si>
    <t>Полный комплекс работ по строительству сети канализации по ул. Франк-каменецкого, 10, 12, 14 в г. Иркутске, СМР</t>
  </si>
  <si>
    <t>Строительство сети водоотведения по ул. Байкальская, 236 б</t>
  </si>
  <si>
    <t>Строительство сети водоотведения г. Иркутск, ул. Терешковой</t>
  </si>
  <si>
    <t>Строительство сети водоотведения ул. Гоголя, 59,61,63,65,67, ул. Чернышевского, 4,6</t>
  </si>
  <si>
    <t>Строительство сети водоотведения Октябрьский район, проспект Маршала Г. К. Жукова</t>
  </si>
  <si>
    <t>Строительство сети водоотведения по ул. Байкальская, д.236/1, 236/2</t>
  </si>
  <si>
    <t>Внеплощадочные сети водопровода и канализации группы жилых домов 7-ой очереди строительства 7-го микрорайона Ново-ленино в г. Иркутске, ПСД</t>
  </si>
  <si>
    <t>Напорный трубопровод от КНС-5А, ПСД</t>
  </si>
  <si>
    <t>Напорный трубопровод от КНС-5", ПСД</t>
  </si>
  <si>
    <t>Полный комплекс работ по переключению притоков в канализационный коллектор диаметром 1600 мм  и выводу из эксплуатации трубопровода диаметром 900 мм в г. Иркутске, СМР</t>
  </si>
  <si>
    <t>Реконструкция КНС-12 с увеличением мощности и строительство второй нитки  напорного трубопровода, СМР</t>
  </si>
  <si>
    <t>Реконструкция РУ-10кВ, РУ-0,4 кВ и автоматизация технического процесса КНС-3,СМР</t>
  </si>
  <si>
    <t>Реконструкция РУ-10кВ, РУ-0,4 кВ и автоматизация технического процесса КНС-5,СМР</t>
  </si>
  <si>
    <t>Реконструкция РУ-10кВ, РУ-0,4 кВ и автоматизация технического процесса КНС-5А,СМР</t>
  </si>
  <si>
    <t>Самотечная канализация по ул. Депутатская-Лыткина-Красноказачья-Зверева, ПСД</t>
  </si>
  <si>
    <t>Строительство канализационного коллектора по ул. Баррикад, ПСД</t>
  </si>
  <si>
    <t>Строительство разгрузочного коллектора от КНС-11 до КНС-11А, ПСД</t>
  </si>
  <si>
    <t>Строительство самотечной канализации от объекта "Группа жилых домов по ул. Безбокова, ПСД</t>
  </si>
  <si>
    <t>Строительству сетей канализации к детским садам по ул. Севастопольской и ул. Розы Люксембург в Ленинском районе г. Иркутска, СМР</t>
  </si>
  <si>
    <t>Строительству сетей водоотведения к строящемуся зданию торгово-развлекательного комплекса на о. Шишиловский в г. Иркутске, СМР</t>
  </si>
  <si>
    <t xml:space="preserve"> Строительство сети канализации по ул. Франк-каменецкого, 10, 12, 14 в г. Иркутске, СМР</t>
  </si>
  <si>
    <t>Строительство сети водоотведения в р.п. Маркова, Иркутский район</t>
  </si>
  <si>
    <t>Выполнение комплекса работ на тер. площадью 42 956 кв. км.</t>
  </si>
  <si>
    <t>Строительство сети канализации до границ земельного участка объекта: "Группа жилых домов с подземной автостоянкой по ул. Розы Люксембург,118 в г. Иркутске"</t>
  </si>
  <si>
    <t xml:space="preserve">Строительство канализационной линии ул. Джержинского,11 </t>
  </si>
  <si>
    <t xml:space="preserve">Строительство канализационного трубопровода по ул. Мамина-Сибиряка,64 </t>
  </si>
  <si>
    <t>Перекладка канализационного трубопровода по ул. Багратиона,45а</t>
  </si>
  <si>
    <t>Разработка ПСД по объекту: "Подключение объектов к централизованным системам водоснабжения и водоотведения административного здания по ул. С. Перовской,36"</t>
  </si>
  <si>
    <t xml:space="preserve">Строительство канализационного коллектора на пересечении ж/дорогой на км 5191 перегона Иркутск-Пассажирский-Кая </t>
  </si>
  <si>
    <t>Строительство сетей водопровода и канализации для административного здния по ул. Тимирязева, 5б</t>
  </si>
  <si>
    <t>Строительство сетей водопровода и канализации до границ земельного учатска по ул. Целинная,41</t>
  </si>
  <si>
    <t>Строительство сетей водопровода и канализации до границ земельного учатска по ул. Ядринцева в г. Иркутске</t>
  </si>
  <si>
    <t>Строиетльство сетей канализации  в микрорайоне Юбилейный</t>
  </si>
  <si>
    <t>Строительство сети водоотведения по ул. Култукская</t>
  </si>
  <si>
    <t>Реконструкция водопроводных и канализационных линий в границах капитального ремонта улицы Напольная</t>
  </si>
  <si>
    <t>Строительство сетей водоснабжения и водоотведения к  группе ж/д в Ленинском районе г. Иркутска, 6-й микрорайон Ново-Ленино</t>
  </si>
  <si>
    <t>Реконструкция самотечного коллектора по ул. К. Либкнехта от ул. К. Маркса до ул. Дзержинского в г. Иркутске методом микротоннелирования</t>
  </si>
  <si>
    <t>Автономный производственный комплекс для бестраншейного строительства подземных коммуникаций на базе ГНБ</t>
  </si>
  <si>
    <t>Замена на более энергоэффективное, основного насосного оборудования КНС-23</t>
  </si>
  <si>
    <t>И.о. директора</t>
  </si>
  <si>
    <t>В.Н. Пискайкин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</si>
</sst>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4" fontId="1" fillId="0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 wrapText="1"/>
    </xf>
    <xf numFmtId="4" fontId="1" fillId="0" borderId="5" xfId="0" applyNumberFormat="1" applyFont="1" applyFill="1" applyBorder="1" applyAlignment="1">
      <alignment horizontal="center" wrapText="1"/>
    </xf>
    <xf numFmtId="4" fontId="1" fillId="0" borderId="6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1" applyFont="1" applyBorder="1" applyAlignment="1">
      <alignment horizontal="left" wrapText="1"/>
    </xf>
    <xf numFmtId="0" fontId="1" fillId="0" borderId="5" xfId="1" applyFont="1" applyBorder="1" applyAlignment="1">
      <alignment horizontal="left" wrapText="1"/>
    </xf>
    <xf numFmtId="0" fontId="1" fillId="0" borderId="6" xfId="1" applyFont="1" applyBorder="1" applyAlignment="1">
      <alignment horizontal="left" wrapText="1"/>
    </xf>
    <xf numFmtId="4" fontId="4" fillId="0" borderId="4" xfId="1" applyNumberFormat="1" applyFont="1" applyBorder="1" applyAlignment="1">
      <alignment horizontal="center" wrapText="1"/>
    </xf>
    <xf numFmtId="4" fontId="4" fillId="0" borderId="5" xfId="1" applyNumberFormat="1" applyFont="1" applyBorder="1" applyAlignment="1">
      <alignment horizontal="center" wrapText="1"/>
    </xf>
    <xf numFmtId="4" fontId="4" fillId="0" borderId="6" xfId="1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0" fontId="1" fillId="0" borderId="6" xfId="0" applyFont="1" applyBorder="1" applyAlignment="1">
      <alignment horizontal="justify" wrapText="1"/>
    </xf>
    <xf numFmtId="0" fontId="1" fillId="0" borderId="3" xfId="0" applyFont="1" applyBorder="1" applyAlignment="1">
      <alignment horizontal="left" wrapText="1"/>
    </xf>
    <xf numFmtId="49" fontId="1" fillId="0" borderId="4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" fillId="0" borderId="12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3" fontId="1" fillId="0" borderId="8" xfId="0" applyNumberFormat="1" applyFont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right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domoykina_tv/&#1056;&#1072;&#1073;&#1086;&#1095;&#1080;&#1081;%20&#1089;&#1090;&#1086;&#1083;/&#1042;&#1089;&#1077;%20&#1087;&#1086;%20&#1076;&#1086;&#1075;&#1086;&#1074;&#1086;&#1088;&#1072;&#1084;/2014/&#1054;&#1090;&#1095;&#1077;&#1090;%20&#1079;&#1072;%204%20&#1082;&#1074;&#1072;&#1088;&#1090;&#1072;&#1083;%202014%20&#1075;&#1086;&#1076;&#1072;/&#1094;&#1077;&#1083;&#1077;&#1074;&#1086;&#1077;%20&#1092;&#1080;&#1085;&#1072;&#1085;&#1089;&#1080;&#1088;&#1086;&#1074;&#1072;&#1085;&#1080;&#1077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9">
          <cell r="E9">
            <v>84971.520000000004</v>
          </cell>
        </row>
        <row r="44">
          <cell r="E44">
            <v>2815312.7300000004</v>
          </cell>
        </row>
        <row r="50">
          <cell r="E50">
            <v>1305084.75</v>
          </cell>
        </row>
        <row r="76">
          <cell r="E76">
            <v>31393.57</v>
          </cell>
        </row>
        <row r="78">
          <cell r="E78">
            <v>5181193.6500000004</v>
          </cell>
        </row>
        <row r="88">
          <cell r="E88">
            <v>3385666.6999999997</v>
          </cell>
        </row>
        <row r="91">
          <cell r="E91">
            <v>3855508.4699999997</v>
          </cell>
        </row>
        <row r="92">
          <cell r="E92">
            <v>4494749.8899999997</v>
          </cell>
        </row>
        <row r="129">
          <cell r="E129">
            <v>2141312.64</v>
          </cell>
        </row>
        <row r="138">
          <cell r="E138">
            <v>216280.31</v>
          </cell>
        </row>
        <row r="140">
          <cell r="E140">
            <v>51670.25</v>
          </cell>
        </row>
        <row r="141">
          <cell r="E141">
            <v>391110.04000000004</v>
          </cell>
        </row>
        <row r="159">
          <cell r="E159">
            <v>1284068.6599999999</v>
          </cell>
        </row>
        <row r="165">
          <cell r="E165">
            <v>70287.75</v>
          </cell>
        </row>
        <row r="169">
          <cell r="E169">
            <v>557877.12</v>
          </cell>
        </row>
        <row r="173">
          <cell r="E173">
            <v>464926</v>
          </cell>
        </row>
        <row r="195">
          <cell r="E195">
            <v>1029616.61</v>
          </cell>
        </row>
        <row r="196">
          <cell r="E196">
            <v>1487177.92</v>
          </cell>
        </row>
        <row r="207">
          <cell r="E207">
            <v>3063931.46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2"/>
  <sheetViews>
    <sheetView tabSelected="1" view="pageBreakPreview" topLeftCell="A180" zoomScaleNormal="100" workbookViewId="0">
      <selection activeCell="AV190" sqref="AV190"/>
    </sheetView>
  </sheetViews>
  <sheetFormatPr defaultColWidth="0.85546875" defaultRowHeight="15.75" x14ac:dyDescent="0.25"/>
  <cols>
    <col min="1" max="8" width="0.85546875" style="1"/>
    <col min="9" max="9" width="20.140625" style="1" customWidth="1"/>
    <col min="10" max="10" width="0.85546875" style="1"/>
    <col min="11" max="11" width="0.5703125" style="1" customWidth="1"/>
    <col min="12" max="15" width="0.85546875" style="1" hidden="1" customWidth="1"/>
    <col min="16" max="16" width="0.85546875" style="1"/>
    <col min="17" max="17" width="0.28515625" style="1" customWidth="1"/>
    <col min="18" max="18" width="0.85546875" style="1" hidden="1" customWidth="1"/>
    <col min="19" max="24" width="0.85546875" style="1"/>
    <col min="25" max="25" width="4.28515625" style="1" customWidth="1"/>
    <col min="26" max="32" width="0.85546875" style="1"/>
    <col min="33" max="33" width="5.5703125" style="1" customWidth="1"/>
    <col min="34" max="36" width="0.85546875" style="1"/>
    <col min="37" max="37" width="4.7109375" style="1" customWidth="1"/>
    <col min="38" max="41" width="0.85546875" style="1"/>
    <col min="42" max="42" width="11.42578125" style="1" customWidth="1"/>
    <col min="43" max="47" width="0.85546875" style="1"/>
    <col min="48" max="48" width="8.85546875" style="1" customWidth="1"/>
    <col min="49" max="16384" width="0.85546875" style="1"/>
  </cols>
  <sheetData>
    <row r="1" spans="1:97" s="3" customFormat="1" ht="16.5" x14ac:dyDescent="0.25">
      <c r="A1" s="1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2"/>
    </row>
    <row r="2" spans="1:97" s="3" customFormat="1" ht="16.5" x14ac:dyDescent="0.25">
      <c r="A2" s="1"/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2"/>
    </row>
    <row r="3" spans="1:9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</row>
    <row r="4" spans="1:97" ht="65.25" customHeight="1" x14ac:dyDescent="0.25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4"/>
      <c r="BF4" s="45" t="s">
        <v>30</v>
      </c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</row>
    <row r="5" spans="1:97" ht="15.75" customHeight="1" x14ac:dyDescent="0.25">
      <c r="A5" s="42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4"/>
      <c r="BF5" s="46" t="s">
        <v>42</v>
      </c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8"/>
    </row>
    <row r="6" spans="1:97" ht="36" customHeight="1" x14ac:dyDescent="0.2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4"/>
      <c r="BF6" s="45" t="s">
        <v>31</v>
      </c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</row>
    <row r="7" spans="1:97" ht="47.25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4"/>
      <c r="BF7" s="45" t="s">
        <v>32</v>
      </c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</row>
    <row r="8" spans="1:97" ht="31.5" customHeight="1" x14ac:dyDescent="0.25">
      <c r="A8" s="42" t="s">
        <v>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4"/>
      <c r="BF8" s="45" t="s">
        <v>32</v>
      </c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</row>
    <row r="9" spans="1:97" ht="31.5" customHeight="1" x14ac:dyDescent="0.25">
      <c r="A9" s="42" t="s">
        <v>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4"/>
      <c r="BF9" s="49" t="s">
        <v>33</v>
      </c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1"/>
    </row>
    <row r="11" spans="1:97" s="3" customFormat="1" ht="16.5" x14ac:dyDescent="0.25">
      <c r="A11" s="33" t="s">
        <v>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</row>
    <row r="12" spans="1:97" s="3" customFormat="1" ht="16.5" x14ac:dyDescent="0.25">
      <c r="A12" s="33" t="s">
        <v>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</row>
    <row r="13" spans="1:97" x14ac:dyDescent="0.25"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</row>
    <row r="14" spans="1:97" ht="31.5" customHeight="1" x14ac:dyDescent="0.25">
      <c r="A14" s="55" t="s">
        <v>14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7"/>
      <c r="AR14" s="64" t="s">
        <v>12</v>
      </c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6"/>
      <c r="BV14" s="67" t="s">
        <v>15</v>
      </c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9"/>
    </row>
    <row r="15" spans="1:97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60"/>
      <c r="AR15" s="5"/>
      <c r="AS15" s="6"/>
      <c r="AT15" s="6"/>
      <c r="AU15" s="6"/>
      <c r="AV15" s="6" t="s">
        <v>10</v>
      </c>
      <c r="AW15" s="6"/>
      <c r="AX15" s="6"/>
      <c r="AY15" s="6"/>
      <c r="AZ15" s="76">
        <v>2014</v>
      </c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6" t="s">
        <v>11</v>
      </c>
      <c r="BM15" s="6"/>
      <c r="BN15" s="6"/>
      <c r="BO15" s="6"/>
      <c r="BP15" s="6"/>
      <c r="BQ15" s="6"/>
      <c r="BR15" s="6"/>
      <c r="BS15" s="6"/>
      <c r="BT15" s="6"/>
      <c r="BU15" s="7"/>
      <c r="BV15" s="70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2"/>
    </row>
    <row r="16" spans="1:97" x14ac:dyDescent="0.2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3"/>
      <c r="AR16" s="52" t="s">
        <v>13</v>
      </c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4"/>
      <c r="BV16" s="73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5"/>
    </row>
    <row r="17" spans="1:97" ht="35.25" customHeight="1" x14ac:dyDescent="0.25">
      <c r="A17" s="30" t="s">
        <v>99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2"/>
      <c r="AR17" s="77">
        <v>5135.9489999999996</v>
      </c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9"/>
      <c r="BV17" s="19" t="s">
        <v>58</v>
      </c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1"/>
    </row>
    <row r="18" spans="1:97" ht="30.75" customHeight="1" x14ac:dyDescent="0.25">
      <c r="A18" s="30" t="s">
        <v>100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2"/>
      <c r="AR18" s="77">
        <v>13169.022000000001</v>
      </c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9"/>
      <c r="BV18" s="19" t="s">
        <v>58</v>
      </c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1"/>
    </row>
    <row r="19" spans="1:97" ht="33" customHeight="1" x14ac:dyDescent="0.25">
      <c r="A19" s="30" t="s">
        <v>101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2"/>
      <c r="AR19" s="77">
        <v>3967.4949999999999</v>
      </c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9"/>
      <c r="BV19" s="19" t="s">
        <v>58</v>
      </c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1"/>
    </row>
    <row r="20" spans="1:97" ht="42" customHeight="1" x14ac:dyDescent="0.25">
      <c r="A20" s="30" t="s">
        <v>102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2"/>
      <c r="AR20" s="77">
        <v>124692.711</v>
      </c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9"/>
      <c r="BV20" s="19" t="s">
        <v>58</v>
      </c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1"/>
    </row>
    <row r="21" spans="1:97" ht="28.5" customHeight="1" x14ac:dyDescent="0.25">
      <c r="A21" s="30" t="s">
        <v>103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2"/>
      <c r="AR21" s="77">
        <v>13142.892</v>
      </c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9"/>
      <c r="BV21" s="19" t="s">
        <v>58</v>
      </c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1"/>
    </row>
    <row r="22" spans="1:97" ht="42" customHeight="1" x14ac:dyDescent="0.25">
      <c r="A22" s="30" t="s">
        <v>91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2"/>
      <c r="AR22" s="77">
        <v>9406.4439999999995</v>
      </c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9"/>
      <c r="BV22" s="19" t="s">
        <v>58</v>
      </c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1"/>
    </row>
    <row r="23" spans="1:97" ht="33.75" customHeight="1" x14ac:dyDescent="0.25">
      <c r="A23" s="30" t="s">
        <v>104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2"/>
      <c r="AR23" s="77">
        <v>2821.933</v>
      </c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9"/>
      <c r="BV23" s="19" t="s">
        <v>58</v>
      </c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1"/>
    </row>
    <row r="24" spans="1:97" ht="33.75" customHeight="1" x14ac:dyDescent="0.25">
      <c r="A24" s="30" t="s">
        <v>105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2"/>
      <c r="AR24" s="77">
        <v>35308.108999999997</v>
      </c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9"/>
      <c r="BV24" s="19" t="s">
        <v>58</v>
      </c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1"/>
    </row>
    <row r="25" spans="1:97" ht="36.75" customHeight="1" x14ac:dyDescent="0.25">
      <c r="A25" s="30" t="s">
        <v>106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2"/>
      <c r="AR25" s="77">
        <v>23195.678</v>
      </c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9"/>
      <c r="BV25" s="19" t="s">
        <v>58</v>
      </c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1"/>
    </row>
    <row r="26" spans="1:97" ht="35.25" customHeight="1" x14ac:dyDescent="0.25">
      <c r="A26" s="30" t="s">
        <v>107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2"/>
      <c r="AR26" s="77">
        <v>38577.603999999999</v>
      </c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9"/>
      <c r="BV26" s="19" t="s">
        <v>58</v>
      </c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1"/>
    </row>
    <row r="27" spans="1:97" ht="36" customHeight="1" x14ac:dyDescent="0.25">
      <c r="A27" s="30" t="s">
        <v>108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2"/>
      <c r="AR27" s="77">
        <v>3857.76</v>
      </c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9"/>
      <c r="BV27" s="19" t="s">
        <v>58</v>
      </c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1"/>
    </row>
    <row r="28" spans="1:97" ht="30.75" customHeight="1" x14ac:dyDescent="0.25">
      <c r="A28" s="30" t="s">
        <v>109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2"/>
      <c r="AR28" s="77">
        <v>26326.924999999999</v>
      </c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9"/>
      <c r="BV28" s="19" t="s">
        <v>58</v>
      </c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1"/>
    </row>
    <row r="29" spans="1:97" ht="34.5" customHeight="1" x14ac:dyDescent="0.25">
      <c r="A29" s="30" t="s">
        <v>110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2"/>
      <c r="AR29" s="77">
        <v>2765.87</v>
      </c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9"/>
      <c r="BV29" s="19" t="s">
        <v>58</v>
      </c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1"/>
    </row>
    <row r="30" spans="1:97" ht="42.75" customHeight="1" x14ac:dyDescent="0.25">
      <c r="A30" s="30" t="s">
        <v>111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2"/>
      <c r="AR30" s="77">
        <v>32542.841</v>
      </c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9"/>
      <c r="BV30" s="19" t="s">
        <v>58</v>
      </c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1"/>
    </row>
    <row r="31" spans="1:97" ht="36" customHeight="1" x14ac:dyDescent="0.25">
      <c r="A31" s="30" t="s">
        <v>112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2"/>
      <c r="AR31" s="77">
        <v>45105.01</v>
      </c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9"/>
      <c r="BV31" s="19" t="s">
        <v>58</v>
      </c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1"/>
    </row>
    <row r="32" spans="1:97" ht="33" customHeight="1" x14ac:dyDescent="0.25">
      <c r="A32" s="30" t="s">
        <v>113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2"/>
      <c r="AR32" s="77">
        <v>15990.955</v>
      </c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9"/>
      <c r="BV32" s="19" t="s">
        <v>58</v>
      </c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1"/>
    </row>
    <row r="33" spans="1:97" ht="42" customHeight="1" x14ac:dyDescent="0.25">
      <c r="A33" s="30" t="s">
        <v>114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2"/>
      <c r="AR33" s="77">
        <v>8465.7999999999993</v>
      </c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9"/>
      <c r="BV33" s="19" t="s">
        <v>58</v>
      </c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1"/>
    </row>
    <row r="34" spans="1:97" ht="36" customHeight="1" x14ac:dyDescent="0.25">
      <c r="A34" s="30" t="s">
        <v>115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2"/>
      <c r="AR34" s="77">
        <v>73936.989000000001</v>
      </c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9"/>
      <c r="BV34" s="19" t="s">
        <v>58</v>
      </c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1"/>
    </row>
    <row r="35" spans="1:97" ht="39" customHeight="1" x14ac:dyDescent="0.25">
      <c r="A35" s="30" t="s">
        <v>116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77">
        <v>144927.4</v>
      </c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9"/>
      <c r="BV35" s="19" t="s">
        <v>58</v>
      </c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1"/>
    </row>
    <row r="36" spans="1:97" ht="45.75" customHeight="1" x14ac:dyDescent="0.25">
      <c r="A36" s="30" t="s">
        <v>117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2"/>
      <c r="AR36" s="77">
        <v>17788.5</v>
      </c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9"/>
      <c r="BV36" s="19" t="s">
        <v>58</v>
      </c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1"/>
    </row>
    <row r="37" spans="1:97" ht="32.25" customHeight="1" x14ac:dyDescent="0.25">
      <c r="A37" s="30" t="s">
        <v>118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2"/>
      <c r="AR37" s="77">
        <v>36612.161999999997</v>
      </c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9"/>
      <c r="BV37" s="19" t="s">
        <v>58</v>
      </c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1"/>
    </row>
    <row r="38" spans="1:97" ht="33.75" customHeight="1" x14ac:dyDescent="0.25">
      <c r="A38" s="30" t="s">
        <v>119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2"/>
      <c r="AR38" s="77">
        <v>2833.9250000000002</v>
      </c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9"/>
      <c r="BV38" s="19" t="s">
        <v>58</v>
      </c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1"/>
    </row>
    <row r="39" spans="1:97" ht="30.75" customHeight="1" x14ac:dyDescent="0.25">
      <c r="A39" s="30" t="s">
        <v>120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2"/>
      <c r="AR39" s="77">
        <v>6632.3959999999997</v>
      </c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9"/>
      <c r="BV39" s="19" t="s">
        <v>58</v>
      </c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1"/>
    </row>
    <row r="40" spans="1:97" ht="34.5" customHeight="1" x14ac:dyDescent="0.25">
      <c r="A40" s="30" t="s">
        <v>121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2"/>
      <c r="AR40" s="77">
        <v>4673.0290000000005</v>
      </c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9"/>
      <c r="BV40" s="19" t="s">
        <v>58</v>
      </c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1"/>
    </row>
    <row r="41" spans="1:97" ht="42" customHeight="1" x14ac:dyDescent="0.25">
      <c r="A41" s="30" t="s">
        <v>122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2"/>
      <c r="AR41" s="77">
        <v>28339.252</v>
      </c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9"/>
      <c r="BV41" s="19" t="s">
        <v>58</v>
      </c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1"/>
    </row>
    <row r="42" spans="1:97" ht="42" customHeight="1" x14ac:dyDescent="0.25">
      <c r="A42" s="30" t="s">
        <v>123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2"/>
      <c r="AR42" s="77">
        <v>4343.9409999999998</v>
      </c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9"/>
      <c r="BV42" s="19" t="s">
        <v>58</v>
      </c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1"/>
    </row>
    <row r="43" spans="1:97" ht="39.75" customHeight="1" x14ac:dyDescent="0.25">
      <c r="A43" s="30" t="s">
        <v>124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2"/>
      <c r="AR43" s="77">
        <v>17003.550999999999</v>
      </c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9"/>
      <c r="BV43" s="19" t="s">
        <v>58</v>
      </c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1"/>
    </row>
    <row r="44" spans="1:97" ht="33.75" customHeight="1" x14ac:dyDescent="0.25">
      <c r="A44" s="30" t="s">
        <v>125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2"/>
      <c r="AR44" s="77">
        <v>6500</v>
      </c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9"/>
      <c r="BV44" s="19" t="s">
        <v>128</v>
      </c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1"/>
    </row>
    <row r="45" spans="1:97" ht="45.75" customHeight="1" x14ac:dyDescent="0.25">
      <c r="A45" s="30" t="s">
        <v>126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2"/>
      <c r="AR45" s="77">
        <v>8500</v>
      </c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9"/>
      <c r="BV45" s="19" t="s">
        <v>128</v>
      </c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1"/>
    </row>
    <row r="46" spans="1:97" ht="37.5" customHeight="1" x14ac:dyDescent="0.25">
      <c r="A46" s="30" t="s">
        <v>127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2"/>
      <c r="AR46" s="77">
        <v>950</v>
      </c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9"/>
      <c r="BV46" s="19" t="s">
        <v>128</v>
      </c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1"/>
    </row>
    <row r="48" spans="1:97" s="3" customFormat="1" ht="16.5" x14ac:dyDescent="0.25">
      <c r="A48" s="33" t="s">
        <v>17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</row>
    <row r="49" spans="1:97" s="3" customFormat="1" ht="16.5" x14ac:dyDescent="0.25">
      <c r="A49" s="33" t="s">
        <v>16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</row>
    <row r="51" spans="1:97" ht="80.25" customHeight="1" x14ac:dyDescent="0.25">
      <c r="A51" s="34" t="s">
        <v>18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 t="s">
        <v>19</v>
      </c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 t="s">
        <v>20</v>
      </c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 t="s">
        <v>21</v>
      </c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</row>
    <row r="52" spans="1:97" ht="63.75" customHeight="1" x14ac:dyDescent="0.25">
      <c r="A52" s="22" t="s">
        <v>43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3">
        <v>13.1</v>
      </c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>
        <f>BW53/BW54*100</f>
        <v>-25.729495006100834</v>
      </c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</row>
    <row r="53" spans="1:97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 t="s">
        <v>44</v>
      </c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3">
        <v>132996</v>
      </c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>
        <v>-145387.72</v>
      </c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</row>
    <row r="54" spans="1:97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 t="s">
        <v>45</v>
      </c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3">
        <v>1017145</v>
      </c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>
        <v>565062.47</v>
      </c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</row>
    <row r="55" spans="1:97" ht="51" customHeight="1" x14ac:dyDescent="0.25">
      <c r="A55" s="22" t="s">
        <v>46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</row>
    <row r="56" spans="1:97" ht="30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 t="s">
        <v>47</v>
      </c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4">
        <v>0.20499999999999999</v>
      </c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3">
        <f>BW58/BW60*1000</f>
        <v>0.26558146775059488</v>
      </c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</row>
    <row r="57" spans="1:97" ht="30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 t="s">
        <v>48</v>
      </c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4">
        <v>0.20599999999999999</v>
      </c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3">
        <f>BW59/BW61*1000</f>
        <v>0.19542590101253277</v>
      </c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</row>
    <row r="58" spans="1:97" ht="23.2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 t="s">
        <v>50</v>
      </c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3">
        <v>17.021000000000001</v>
      </c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>
        <v>16.72</v>
      </c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</row>
    <row r="59" spans="1:97" ht="31.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 t="s">
        <v>49</v>
      </c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3">
        <v>23.343</v>
      </c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>
        <v>20.7</v>
      </c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</row>
    <row r="60" spans="1:97" ht="31.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 t="s">
        <v>51</v>
      </c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5">
        <v>83071.600000000006</v>
      </c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7"/>
      <c r="BW60" s="23">
        <v>62956.2</v>
      </c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</row>
    <row r="61" spans="1:97" ht="34.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 t="s">
        <v>52</v>
      </c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3">
        <v>113500</v>
      </c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>
        <v>105922.5</v>
      </c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</row>
    <row r="62" spans="1:97" ht="37.5" customHeight="1" x14ac:dyDescent="0.25">
      <c r="A62" s="22" t="s">
        <v>53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3">
        <v>1.502</v>
      </c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>
        <f>BW63/BW64</f>
        <v>0.74942960676419268</v>
      </c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</row>
    <row r="63" spans="1:97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 t="s">
        <v>54</v>
      </c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3">
        <v>1090</v>
      </c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>
        <v>558.4</v>
      </c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</row>
    <row r="64" spans="1:97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 t="s">
        <v>55</v>
      </c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3">
        <v>725.5</v>
      </c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>
        <v>745.1</v>
      </c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</row>
    <row r="65" spans="1:97" x14ac:dyDescent="0.25">
      <c r="A65" s="22" t="s">
        <v>56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3">
        <v>76.209999999999994</v>
      </c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>
        <f>BW67/BW66</f>
        <v>112.7439111747851</v>
      </c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</row>
    <row r="66" spans="1:97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 t="s">
        <v>54</v>
      </c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3">
        <v>1090</v>
      </c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>
        <v>558.4</v>
      </c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</row>
    <row r="67" spans="1:97" ht="34.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5">
        <v>83071.600000000006</v>
      </c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7"/>
      <c r="BW67" s="28">
        <v>62956.2</v>
      </c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</row>
    <row r="69" spans="1:97" s="3" customFormat="1" ht="16.5" x14ac:dyDescent="0.25">
      <c r="A69" s="33" t="s">
        <v>22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</row>
    <row r="71" spans="1:97" ht="94.5" customHeight="1" x14ac:dyDescent="0.25">
      <c r="A71" s="34" t="s">
        <v>23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 t="s">
        <v>24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 t="s">
        <v>25</v>
      </c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 t="s">
        <v>26</v>
      </c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</row>
    <row r="72" spans="1:97" x14ac:dyDescent="0.25">
      <c r="A72" s="10" t="s">
        <v>34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30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2"/>
    </row>
    <row r="73" spans="1:97" ht="46.5" customHeight="1" x14ac:dyDescent="0.25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2"/>
      <c r="W73" s="35" t="s">
        <v>69</v>
      </c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7"/>
      <c r="AW73" s="38">
        <v>1165.79899</v>
      </c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40"/>
      <c r="BW73" s="19" t="s">
        <v>58</v>
      </c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1"/>
    </row>
    <row r="74" spans="1:97" ht="48.75" customHeight="1" x14ac:dyDescent="0.2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2"/>
      <c r="W74" s="35" t="s">
        <v>129</v>
      </c>
      <c r="X74" s="36" t="s">
        <v>129</v>
      </c>
      <c r="Y74" s="36" t="s">
        <v>129</v>
      </c>
      <c r="Z74" s="36" t="s">
        <v>129</v>
      </c>
      <c r="AA74" s="36" t="s">
        <v>129</v>
      </c>
      <c r="AB74" s="36" t="s">
        <v>129</v>
      </c>
      <c r="AC74" s="36" t="s">
        <v>129</v>
      </c>
      <c r="AD74" s="36" t="s">
        <v>129</v>
      </c>
      <c r="AE74" s="36" t="s">
        <v>129</v>
      </c>
      <c r="AF74" s="36" t="s">
        <v>129</v>
      </c>
      <c r="AG74" s="36" t="s">
        <v>129</v>
      </c>
      <c r="AH74" s="36" t="s">
        <v>129</v>
      </c>
      <c r="AI74" s="36" t="s">
        <v>129</v>
      </c>
      <c r="AJ74" s="36" t="s">
        <v>129</v>
      </c>
      <c r="AK74" s="36" t="s">
        <v>129</v>
      </c>
      <c r="AL74" s="36" t="s">
        <v>129</v>
      </c>
      <c r="AM74" s="36" t="s">
        <v>129</v>
      </c>
      <c r="AN74" s="36" t="s">
        <v>129</v>
      </c>
      <c r="AO74" s="36" t="s">
        <v>129</v>
      </c>
      <c r="AP74" s="36" t="s">
        <v>129</v>
      </c>
      <c r="AQ74" s="36" t="s">
        <v>129</v>
      </c>
      <c r="AR74" s="36" t="s">
        <v>129</v>
      </c>
      <c r="AS74" s="36" t="s">
        <v>129</v>
      </c>
      <c r="AT74" s="36" t="s">
        <v>129</v>
      </c>
      <c r="AU74" s="36" t="s">
        <v>129</v>
      </c>
      <c r="AV74" s="37" t="s">
        <v>129</v>
      </c>
      <c r="AW74" s="38">
        <v>2196.99748</v>
      </c>
      <c r="AX74" s="39">
        <v>2196997.47884</v>
      </c>
      <c r="AY74" s="39">
        <v>2196997.47884</v>
      </c>
      <c r="AZ74" s="39">
        <v>2196997.47884</v>
      </c>
      <c r="BA74" s="39">
        <v>2196997.47884</v>
      </c>
      <c r="BB74" s="39">
        <v>2196997.47884</v>
      </c>
      <c r="BC74" s="39">
        <v>2196997.47884</v>
      </c>
      <c r="BD74" s="39">
        <v>2196997.47884</v>
      </c>
      <c r="BE74" s="39">
        <v>2196997.47884</v>
      </c>
      <c r="BF74" s="39">
        <v>2196997.47884</v>
      </c>
      <c r="BG74" s="39">
        <v>2196997.47884</v>
      </c>
      <c r="BH74" s="39">
        <v>2196997.47884</v>
      </c>
      <c r="BI74" s="39">
        <v>2196997.47884</v>
      </c>
      <c r="BJ74" s="39">
        <v>2196997.47884</v>
      </c>
      <c r="BK74" s="39">
        <v>2196997.47884</v>
      </c>
      <c r="BL74" s="39">
        <v>2196997.47884</v>
      </c>
      <c r="BM74" s="39">
        <v>2196997.47884</v>
      </c>
      <c r="BN74" s="39">
        <v>2196997.47884</v>
      </c>
      <c r="BO74" s="39">
        <v>2196997.47884</v>
      </c>
      <c r="BP74" s="39">
        <v>2196997.47884</v>
      </c>
      <c r="BQ74" s="39">
        <v>2196997.47884</v>
      </c>
      <c r="BR74" s="39">
        <v>2196997.47884</v>
      </c>
      <c r="BS74" s="39">
        <v>2196997.47884</v>
      </c>
      <c r="BT74" s="39">
        <v>2196997.47884</v>
      </c>
      <c r="BU74" s="39">
        <v>2196997.47884</v>
      </c>
      <c r="BV74" s="40">
        <v>2196997.47884</v>
      </c>
      <c r="BW74" s="19" t="s">
        <v>58</v>
      </c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1"/>
    </row>
    <row r="75" spans="1:97" ht="48.75" customHeight="1" x14ac:dyDescent="0.25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2"/>
      <c r="W75" s="35" t="s">
        <v>130</v>
      </c>
      <c r="X75" s="36" t="s">
        <v>130</v>
      </c>
      <c r="Y75" s="36" t="s">
        <v>130</v>
      </c>
      <c r="Z75" s="36" t="s">
        <v>130</v>
      </c>
      <c r="AA75" s="36" t="s">
        <v>130</v>
      </c>
      <c r="AB75" s="36" t="s">
        <v>130</v>
      </c>
      <c r="AC75" s="36" t="s">
        <v>130</v>
      </c>
      <c r="AD75" s="36" t="s">
        <v>130</v>
      </c>
      <c r="AE75" s="36" t="s">
        <v>130</v>
      </c>
      <c r="AF75" s="36" t="s">
        <v>130</v>
      </c>
      <c r="AG75" s="36" t="s">
        <v>130</v>
      </c>
      <c r="AH75" s="36" t="s">
        <v>130</v>
      </c>
      <c r="AI75" s="36" t="s">
        <v>130</v>
      </c>
      <c r="AJ75" s="36" t="s">
        <v>130</v>
      </c>
      <c r="AK75" s="36" t="s">
        <v>130</v>
      </c>
      <c r="AL75" s="36" t="s">
        <v>130</v>
      </c>
      <c r="AM75" s="36" t="s">
        <v>130</v>
      </c>
      <c r="AN75" s="36" t="s">
        <v>130</v>
      </c>
      <c r="AO75" s="36" t="s">
        <v>130</v>
      </c>
      <c r="AP75" s="36" t="s">
        <v>130</v>
      </c>
      <c r="AQ75" s="36" t="s">
        <v>130</v>
      </c>
      <c r="AR75" s="36" t="s">
        <v>130</v>
      </c>
      <c r="AS75" s="36" t="s">
        <v>130</v>
      </c>
      <c r="AT75" s="36" t="s">
        <v>130</v>
      </c>
      <c r="AU75" s="36" t="s">
        <v>130</v>
      </c>
      <c r="AV75" s="37" t="s">
        <v>130</v>
      </c>
      <c r="AW75" s="38">
        <v>83.898309999999995</v>
      </c>
      <c r="AX75" s="39">
        <v>83898.31</v>
      </c>
      <c r="AY75" s="39">
        <v>83898.31</v>
      </c>
      <c r="AZ75" s="39">
        <v>83898.31</v>
      </c>
      <c r="BA75" s="39">
        <v>83898.31</v>
      </c>
      <c r="BB75" s="39">
        <v>83898.31</v>
      </c>
      <c r="BC75" s="39">
        <v>83898.31</v>
      </c>
      <c r="BD75" s="39">
        <v>83898.31</v>
      </c>
      <c r="BE75" s="39">
        <v>83898.31</v>
      </c>
      <c r="BF75" s="39">
        <v>83898.31</v>
      </c>
      <c r="BG75" s="39">
        <v>83898.31</v>
      </c>
      <c r="BH75" s="39">
        <v>83898.31</v>
      </c>
      <c r="BI75" s="39">
        <v>83898.31</v>
      </c>
      <c r="BJ75" s="39">
        <v>83898.31</v>
      </c>
      <c r="BK75" s="39">
        <v>83898.31</v>
      </c>
      <c r="BL75" s="39">
        <v>83898.31</v>
      </c>
      <c r="BM75" s="39">
        <v>83898.31</v>
      </c>
      <c r="BN75" s="39">
        <v>83898.31</v>
      </c>
      <c r="BO75" s="39">
        <v>83898.31</v>
      </c>
      <c r="BP75" s="39">
        <v>83898.31</v>
      </c>
      <c r="BQ75" s="39">
        <v>83898.31</v>
      </c>
      <c r="BR75" s="39">
        <v>83898.31</v>
      </c>
      <c r="BS75" s="39">
        <v>83898.31</v>
      </c>
      <c r="BT75" s="39">
        <v>83898.31</v>
      </c>
      <c r="BU75" s="39">
        <v>83898.31</v>
      </c>
      <c r="BV75" s="40">
        <v>83898.31</v>
      </c>
      <c r="BW75" s="19" t="s">
        <v>58</v>
      </c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1"/>
    </row>
    <row r="76" spans="1:97" ht="65.25" customHeight="1" x14ac:dyDescent="0.2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2"/>
      <c r="W76" s="35" t="s">
        <v>131</v>
      </c>
      <c r="X76" s="36" t="s">
        <v>131</v>
      </c>
      <c r="Y76" s="36" t="s">
        <v>131</v>
      </c>
      <c r="Z76" s="36" t="s">
        <v>131</v>
      </c>
      <c r="AA76" s="36" t="s">
        <v>131</v>
      </c>
      <c r="AB76" s="36" t="s">
        <v>131</v>
      </c>
      <c r="AC76" s="36" t="s">
        <v>131</v>
      </c>
      <c r="AD76" s="36" t="s">
        <v>131</v>
      </c>
      <c r="AE76" s="36" t="s">
        <v>131</v>
      </c>
      <c r="AF76" s="36" t="s">
        <v>131</v>
      </c>
      <c r="AG76" s="36" t="s">
        <v>131</v>
      </c>
      <c r="AH76" s="36" t="s">
        <v>131</v>
      </c>
      <c r="AI76" s="36" t="s">
        <v>131</v>
      </c>
      <c r="AJ76" s="36" t="s">
        <v>131</v>
      </c>
      <c r="AK76" s="36" t="s">
        <v>131</v>
      </c>
      <c r="AL76" s="36" t="s">
        <v>131</v>
      </c>
      <c r="AM76" s="36" t="s">
        <v>131</v>
      </c>
      <c r="AN76" s="36" t="s">
        <v>131</v>
      </c>
      <c r="AO76" s="36" t="s">
        <v>131</v>
      </c>
      <c r="AP76" s="36" t="s">
        <v>131</v>
      </c>
      <c r="AQ76" s="36" t="s">
        <v>131</v>
      </c>
      <c r="AR76" s="36" t="s">
        <v>131</v>
      </c>
      <c r="AS76" s="36" t="s">
        <v>131</v>
      </c>
      <c r="AT76" s="36" t="s">
        <v>131</v>
      </c>
      <c r="AU76" s="36" t="s">
        <v>131</v>
      </c>
      <c r="AV76" s="37" t="s">
        <v>131</v>
      </c>
      <c r="AW76" s="38">
        <v>34588.65148</v>
      </c>
      <c r="AX76" s="39">
        <v>34588651.476000004</v>
      </c>
      <c r="AY76" s="39">
        <v>34588651.476000004</v>
      </c>
      <c r="AZ76" s="39">
        <v>34588651.476000004</v>
      </c>
      <c r="BA76" s="39">
        <v>34588651.476000004</v>
      </c>
      <c r="BB76" s="39">
        <v>34588651.476000004</v>
      </c>
      <c r="BC76" s="39">
        <v>34588651.476000004</v>
      </c>
      <c r="BD76" s="39">
        <v>34588651.476000004</v>
      </c>
      <c r="BE76" s="39">
        <v>34588651.476000004</v>
      </c>
      <c r="BF76" s="39">
        <v>34588651.476000004</v>
      </c>
      <c r="BG76" s="39">
        <v>34588651.476000004</v>
      </c>
      <c r="BH76" s="39">
        <v>34588651.476000004</v>
      </c>
      <c r="BI76" s="39">
        <v>34588651.476000004</v>
      </c>
      <c r="BJ76" s="39">
        <v>34588651.476000004</v>
      </c>
      <c r="BK76" s="39">
        <v>34588651.476000004</v>
      </c>
      <c r="BL76" s="39">
        <v>34588651.476000004</v>
      </c>
      <c r="BM76" s="39">
        <v>34588651.476000004</v>
      </c>
      <c r="BN76" s="39">
        <v>34588651.476000004</v>
      </c>
      <c r="BO76" s="39">
        <v>34588651.476000004</v>
      </c>
      <c r="BP76" s="39">
        <v>34588651.476000004</v>
      </c>
      <c r="BQ76" s="39">
        <v>34588651.476000004</v>
      </c>
      <c r="BR76" s="39">
        <v>34588651.476000004</v>
      </c>
      <c r="BS76" s="39">
        <v>34588651.476000004</v>
      </c>
      <c r="BT76" s="39">
        <v>34588651.476000004</v>
      </c>
      <c r="BU76" s="39">
        <v>34588651.476000004</v>
      </c>
      <c r="BV76" s="40">
        <v>34588651.476000004</v>
      </c>
      <c r="BW76" s="19" t="s">
        <v>58</v>
      </c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1"/>
    </row>
    <row r="77" spans="1:97" ht="30.75" customHeight="1" x14ac:dyDescent="0.2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2"/>
      <c r="W77" s="35" t="s">
        <v>132</v>
      </c>
      <c r="X77" s="36" t="s">
        <v>132</v>
      </c>
      <c r="Y77" s="36" t="s">
        <v>132</v>
      </c>
      <c r="Z77" s="36" t="s">
        <v>132</v>
      </c>
      <c r="AA77" s="36" t="s">
        <v>132</v>
      </c>
      <c r="AB77" s="36" t="s">
        <v>132</v>
      </c>
      <c r="AC77" s="36" t="s">
        <v>132</v>
      </c>
      <c r="AD77" s="36" t="s">
        <v>132</v>
      </c>
      <c r="AE77" s="36" t="s">
        <v>132</v>
      </c>
      <c r="AF77" s="36" t="s">
        <v>132</v>
      </c>
      <c r="AG77" s="36" t="s">
        <v>132</v>
      </c>
      <c r="AH77" s="36" t="s">
        <v>132</v>
      </c>
      <c r="AI77" s="36" t="s">
        <v>132</v>
      </c>
      <c r="AJ77" s="36" t="s">
        <v>132</v>
      </c>
      <c r="AK77" s="36" t="s">
        <v>132</v>
      </c>
      <c r="AL77" s="36" t="s">
        <v>132</v>
      </c>
      <c r="AM77" s="36" t="s">
        <v>132</v>
      </c>
      <c r="AN77" s="36" t="s">
        <v>132</v>
      </c>
      <c r="AO77" s="36" t="s">
        <v>132</v>
      </c>
      <c r="AP77" s="36" t="s">
        <v>132</v>
      </c>
      <c r="AQ77" s="36" t="s">
        <v>132</v>
      </c>
      <c r="AR77" s="36" t="s">
        <v>132</v>
      </c>
      <c r="AS77" s="36" t="s">
        <v>132</v>
      </c>
      <c r="AT77" s="36" t="s">
        <v>132</v>
      </c>
      <c r="AU77" s="36" t="s">
        <v>132</v>
      </c>
      <c r="AV77" s="37" t="s">
        <v>132</v>
      </c>
      <c r="AW77" s="38">
        <v>3810.8339999999998</v>
      </c>
      <c r="AX77" s="39">
        <v>3810834</v>
      </c>
      <c r="AY77" s="39">
        <v>3810834</v>
      </c>
      <c r="AZ77" s="39">
        <v>3810834</v>
      </c>
      <c r="BA77" s="39">
        <v>3810834</v>
      </c>
      <c r="BB77" s="39">
        <v>3810834</v>
      </c>
      <c r="BC77" s="39">
        <v>3810834</v>
      </c>
      <c r="BD77" s="39">
        <v>3810834</v>
      </c>
      <c r="BE77" s="39">
        <v>3810834</v>
      </c>
      <c r="BF77" s="39">
        <v>3810834</v>
      </c>
      <c r="BG77" s="39">
        <v>3810834</v>
      </c>
      <c r="BH77" s="39">
        <v>3810834</v>
      </c>
      <c r="BI77" s="39">
        <v>3810834</v>
      </c>
      <c r="BJ77" s="39">
        <v>3810834</v>
      </c>
      <c r="BK77" s="39">
        <v>3810834</v>
      </c>
      <c r="BL77" s="39">
        <v>3810834</v>
      </c>
      <c r="BM77" s="39">
        <v>3810834</v>
      </c>
      <c r="BN77" s="39">
        <v>3810834</v>
      </c>
      <c r="BO77" s="39">
        <v>3810834</v>
      </c>
      <c r="BP77" s="39">
        <v>3810834</v>
      </c>
      <c r="BQ77" s="39">
        <v>3810834</v>
      </c>
      <c r="BR77" s="39">
        <v>3810834</v>
      </c>
      <c r="BS77" s="39">
        <v>3810834</v>
      </c>
      <c r="BT77" s="39">
        <v>3810834</v>
      </c>
      <c r="BU77" s="39">
        <v>3810834</v>
      </c>
      <c r="BV77" s="40">
        <v>3810834</v>
      </c>
      <c r="BW77" s="19" t="s">
        <v>58</v>
      </c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1"/>
    </row>
    <row r="78" spans="1:97" ht="30.75" customHeight="1" x14ac:dyDescent="0.25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2"/>
      <c r="W78" s="35" t="s">
        <v>133</v>
      </c>
      <c r="X78" s="36" t="s">
        <v>133</v>
      </c>
      <c r="Y78" s="36" t="s">
        <v>133</v>
      </c>
      <c r="Z78" s="36" t="s">
        <v>133</v>
      </c>
      <c r="AA78" s="36" t="s">
        <v>133</v>
      </c>
      <c r="AB78" s="36" t="s">
        <v>133</v>
      </c>
      <c r="AC78" s="36" t="s">
        <v>133</v>
      </c>
      <c r="AD78" s="36" t="s">
        <v>133</v>
      </c>
      <c r="AE78" s="36" t="s">
        <v>133</v>
      </c>
      <c r="AF78" s="36" t="s">
        <v>133</v>
      </c>
      <c r="AG78" s="36" t="s">
        <v>133</v>
      </c>
      <c r="AH78" s="36" t="s">
        <v>133</v>
      </c>
      <c r="AI78" s="36" t="s">
        <v>133</v>
      </c>
      <c r="AJ78" s="36" t="s">
        <v>133</v>
      </c>
      <c r="AK78" s="36" t="s">
        <v>133</v>
      </c>
      <c r="AL78" s="36" t="s">
        <v>133</v>
      </c>
      <c r="AM78" s="36" t="s">
        <v>133</v>
      </c>
      <c r="AN78" s="36" t="s">
        <v>133</v>
      </c>
      <c r="AO78" s="36" t="s">
        <v>133</v>
      </c>
      <c r="AP78" s="36" t="s">
        <v>133</v>
      </c>
      <c r="AQ78" s="36" t="s">
        <v>133</v>
      </c>
      <c r="AR78" s="36" t="s">
        <v>133</v>
      </c>
      <c r="AS78" s="36" t="s">
        <v>133</v>
      </c>
      <c r="AT78" s="36" t="s">
        <v>133</v>
      </c>
      <c r="AU78" s="36" t="s">
        <v>133</v>
      </c>
      <c r="AV78" s="37" t="s">
        <v>133</v>
      </c>
      <c r="AW78" s="38">
        <v>3810.8339999999998</v>
      </c>
      <c r="AX78" s="39">
        <v>3810834</v>
      </c>
      <c r="AY78" s="39">
        <v>3810834</v>
      </c>
      <c r="AZ78" s="39">
        <v>3810834</v>
      </c>
      <c r="BA78" s="39">
        <v>3810834</v>
      </c>
      <c r="BB78" s="39">
        <v>3810834</v>
      </c>
      <c r="BC78" s="39">
        <v>3810834</v>
      </c>
      <c r="BD78" s="39">
        <v>3810834</v>
      </c>
      <c r="BE78" s="39">
        <v>3810834</v>
      </c>
      <c r="BF78" s="39">
        <v>3810834</v>
      </c>
      <c r="BG78" s="39">
        <v>3810834</v>
      </c>
      <c r="BH78" s="39">
        <v>3810834</v>
      </c>
      <c r="BI78" s="39">
        <v>3810834</v>
      </c>
      <c r="BJ78" s="39">
        <v>3810834</v>
      </c>
      <c r="BK78" s="39">
        <v>3810834</v>
      </c>
      <c r="BL78" s="39">
        <v>3810834</v>
      </c>
      <c r="BM78" s="39">
        <v>3810834</v>
      </c>
      <c r="BN78" s="39">
        <v>3810834</v>
      </c>
      <c r="BO78" s="39">
        <v>3810834</v>
      </c>
      <c r="BP78" s="39">
        <v>3810834</v>
      </c>
      <c r="BQ78" s="39">
        <v>3810834</v>
      </c>
      <c r="BR78" s="39">
        <v>3810834</v>
      </c>
      <c r="BS78" s="39">
        <v>3810834</v>
      </c>
      <c r="BT78" s="39">
        <v>3810834</v>
      </c>
      <c r="BU78" s="39">
        <v>3810834</v>
      </c>
      <c r="BV78" s="40">
        <v>3810834</v>
      </c>
      <c r="BW78" s="19" t="s">
        <v>58</v>
      </c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1"/>
    </row>
    <row r="79" spans="1:97" ht="30.75" customHeight="1" x14ac:dyDescent="0.25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2"/>
      <c r="W79" s="35" t="s">
        <v>134</v>
      </c>
      <c r="X79" s="36" t="s">
        <v>134</v>
      </c>
      <c r="Y79" s="36" t="s">
        <v>134</v>
      </c>
      <c r="Z79" s="36" t="s">
        <v>134</v>
      </c>
      <c r="AA79" s="36" t="s">
        <v>134</v>
      </c>
      <c r="AB79" s="36" t="s">
        <v>134</v>
      </c>
      <c r="AC79" s="36" t="s">
        <v>134</v>
      </c>
      <c r="AD79" s="36" t="s">
        <v>134</v>
      </c>
      <c r="AE79" s="36" t="s">
        <v>134</v>
      </c>
      <c r="AF79" s="36" t="s">
        <v>134</v>
      </c>
      <c r="AG79" s="36" t="s">
        <v>134</v>
      </c>
      <c r="AH79" s="36" t="s">
        <v>134</v>
      </c>
      <c r="AI79" s="36" t="s">
        <v>134</v>
      </c>
      <c r="AJ79" s="36" t="s">
        <v>134</v>
      </c>
      <c r="AK79" s="36" t="s">
        <v>134</v>
      </c>
      <c r="AL79" s="36" t="s">
        <v>134</v>
      </c>
      <c r="AM79" s="36" t="s">
        <v>134</v>
      </c>
      <c r="AN79" s="36" t="s">
        <v>134</v>
      </c>
      <c r="AO79" s="36" t="s">
        <v>134</v>
      </c>
      <c r="AP79" s="36" t="s">
        <v>134</v>
      </c>
      <c r="AQ79" s="36" t="s">
        <v>134</v>
      </c>
      <c r="AR79" s="36" t="s">
        <v>134</v>
      </c>
      <c r="AS79" s="36" t="s">
        <v>134</v>
      </c>
      <c r="AT79" s="36" t="s">
        <v>134</v>
      </c>
      <c r="AU79" s="36" t="s">
        <v>134</v>
      </c>
      <c r="AV79" s="37" t="s">
        <v>134</v>
      </c>
      <c r="AW79" s="38">
        <v>3810.8339999999998</v>
      </c>
      <c r="AX79" s="39">
        <v>3810834</v>
      </c>
      <c r="AY79" s="39">
        <v>3810834</v>
      </c>
      <c r="AZ79" s="39">
        <v>3810834</v>
      </c>
      <c r="BA79" s="39">
        <v>3810834</v>
      </c>
      <c r="BB79" s="39">
        <v>3810834</v>
      </c>
      <c r="BC79" s="39">
        <v>3810834</v>
      </c>
      <c r="BD79" s="39">
        <v>3810834</v>
      </c>
      <c r="BE79" s="39">
        <v>3810834</v>
      </c>
      <c r="BF79" s="39">
        <v>3810834</v>
      </c>
      <c r="BG79" s="39">
        <v>3810834</v>
      </c>
      <c r="BH79" s="39">
        <v>3810834</v>
      </c>
      <c r="BI79" s="39">
        <v>3810834</v>
      </c>
      <c r="BJ79" s="39">
        <v>3810834</v>
      </c>
      <c r="BK79" s="39">
        <v>3810834</v>
      </c>
      <c r="BL79" s="39">
        <v>3810834</v>
      </c>
      <c r="BM79" s="39">
        <v>3810834</v>
      </c>
      <c r="BN79" s="39">
        <v>3810834</v>
      </c>
      <c r="BO79" s="39">
        <v>3810834</v>
      </c>
      <c r="BP79" s="39">
        <v>3810834</v>
      </c>
      <c r="BQ79" s="39">
        <v>3810834</v>
      </c>
      <c r="BR79" s="39">
        <v>3810834</v>
      </c>
      <c r="BS79" s="39">
        <v>3810834</v>
      </c>
      <c r="BT79" s="39">
        <v>3810834</v>
      </c>
      <c r="BU79" s="39">
        <v>3810834</v>
      </c>
      <c r="BV79" s="40">
        <v>3810834</v>
      </c>
      <c r="BW79" s="19" t="s">
        <v>58</v>
      </c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1"/>
    </row>
    <row r="80" spans="1:97" ht="36" customHeight="1" x14ac:dyDescent="0.25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2"/>
      <c r="W80" s="35" t="s">
        <v>135</v>
      </c>
      <c r="X80" s="36" t="s">
        <v>135</v>
      </c>
      <c r="Y80" s="36" t="s">
        <v>135</v>
      </c>
      <c r="Z80" s="36" t="s">
        <v>135</v>
      </c>
      <c r="AA80" s="36" t="s">
        <v>135</v>
      </c>
      <c r="AB80" s="36" t="s">
        <v>135</v>
      </c>
      <c r="AC80" s="36" t="s">
        <v>135</v>
      </c>
      <c r="AD80" s="36" t="s">
        <v>135</v>
      </c>
      <c r="AE80" s="36" t="s">
        <v>135</v>
      </c>
      <c r="AF80" s="36" t="s">
        <v>135</v>
      </c>
      <c r="AG80" s="36" t="s">
        <v>135</v>
      </c>
      <c r="AH80" s="36" t="s">
        <v>135</v>
      </c>
      <c r="AI80" s="36" t="s">
        <v>135</v>
      </c>
      <c r="AJ80" s="36" t="s">
        <v>135</v>
      </c>
      <c r="AK80" s="36" t="s">
        <v>135</v>
      </c>
      <c r="AL80" s="36" t="s">
        <v>135</v>
      </c>
      <c r="AM80" s="36" t="s">
        <v>135</v>
      </c>
      <c r="AN80" s="36" t="s">
        <v>135</v>
      </c>
      <c r="AO80" s="36" t="s">
        <v>135</v>
      </c>
      <c r="AP80" s="36" t="s">
        <v>135</v>
      </c>
      <c r="AQ80" s="36" t="s">
        <v>135</v>
      </c>
      <c r="AR80" s="36" t="s">
        <v>135</v>
      </c>
      <c r="AS80" s="36" t="s">
        <v>135</v>
      </c>
      <c r="AT80" s="36" t="s">
        <v>135</v>
      </c>
      <c r="AU80" s="36" t="s">
        <v>135</v>
      </c>
      <c r="AV80" s="37" t="s">
        <v>135</v>
      </c>
      <c r="AW80" s="38">
        <v>127.11865</v>
      </c>
      <c r="AX80" s="39">
        <v>127118.65</v>
      </c>
      <c r="AY80" s="39">
        <v>127118.65</v>
      </c>
      <c r="AZ80" s="39">
        <v>127118.65</v>
      </c>
      <c r="BA80" s="39">
        <v>127118.65</v>
      </c>
      <c r="BB80" s="39">
        <v>127118.65</v>
      </c>
      <c r="BC80" s="39">
        <v>127118.65</v>
      </c>
      <c r="BD80" s="39">
        <v>127118.65</v>
      </c>
      <c r="BE80" s="39">
        <v>127118.65</v>
      </c>
      <c r="BF80" s="39">
        <v>127118.65</v>
      </c>
      <c r="BG80" s="39">
        <v>127118.65</v>
      </c>
      <c r="BH80" s="39">
        <v>127118.65</v>
      </c>
      <c r="BI80" s="39">
        <v>127118.65</v>
      </c>
      <c r="BJ80" s="39">
        <v>127118.65</v>
      </c>
      <c r="BK80" s="39">
        <v>127118.65</v>
      </c>
      <c r="BL80" s="39">
        <v>127118.65</v>
      </c>
      <c r="BM80" s="39">
        <v>127118.65</v>
      </c>
      <c r="BN80" s="39">
        <v>127118.65</v>
      </c>
      <c r="BO80" s="39">
        <v>127118.65</v>
      </c>
      <c r="BP80" s="39">
        <v>127118.65</v>
      </c>
      <c r="BQ80" s="39">
        <v>127118.65</v>
      </c>
      <c r="BR80" s="39">
        <v>127118.65</v>
      </c>
      <c r="BS80" s="39">
        <v>127118.65</v>
      </c>
      <c r="BT80" s="39">
        <v>127118.65</v>
      </c>
      <c r="BU80" s="39">
        <v>127118.65</v>
      </c>
      <c r="BV80" s="40">
        <v>127118.65</v>
      </c>
      <c r="BW80" s="19" t="s">
        <v>58</v>
      </c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1"/>
    </row>
    <row r="81" spans="1:97" ht="36" customHeight="1" x14ac:dyDescent="0.25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2"/>
      <c r="W81" s="35" t="s">
        <v>136</v>
      </c>
      <c r="X81" s="36" t="s">
        <v>136</v>
      </c>
      <c r="Y81" s="36" t="s">
        <v>136</v>
      </c>
      <c r="Z81" s="36" t="s">
        <v>136</v>
      </c>
      <c r="AA81" s="36" t="s">
        <v>136</v>
      </c>
      <c r="AB81" s="36" t="s">
        <v>136</v>
      </c>
      <c r="AC81" s="36" t="s">
        <v>136</v>
      </c>
      <c r="AD81" s="36" t="s">
        <v>136</v>
      </c>
      <c r="AE81" s="36" t="s">
        <v>136</v>
      </c>
      <c r="AF81" s="36" t="s">
        <v>136</v>
      </c>
      <c r="AG81" s="36" t="s">
        <v>136</v>
      </c>
      <c r="AH81" s="36" t="s">
        <v>136</v>
      </c>
      <c r="AI81" s="36" t="s">
        <v>136</v>
      </c>
      <c r="AJ81" s="36" t="s">
        <v>136</v>
      </c>
      <c r="AK81" s="36" t="s">
        <v>136</v>
      </c>
      <c r="AL81" s="36" t="s">
        <v>136</v>
      </c>
      <c r="AM81" s="36" t="s">
        <v>136</v>
      </c>
      <c r="AN81" s="36" t="s">
        <v>136</v>
      </c>
      <c r="AO81" s="36" t="s">
        <v>136</v>
      </c>
      <c r="AP81" s="36" t="s">
        <v>136</v>
      </c>
      <c r="AQ81" s="36" t="s">
        <v>136</v>
      </c>
      <c r="AR81" s="36" t="s">
        <v>136</v>
      </c>
      <c r="AS81" s="36" t="s">
        <v>136</v>
      </c>
      <c r="AT81" s="36" t="s">
        <v>136</v>
      </c>
      <c r="AU81" s="36" t="s">
        <v>136</v>
      </c>
      <c r="AV81" s="37" t="s">
        <v>136</v>
      </c>
      <c r="AW81" s="38">
        <v>127.11865</v>
      </c>
      <c r="AX81" s="39">
        <v>127118.65</v>
      </c>
      <c r="AY81" s="39">
        <v>127118.65</v>
      </c>
      <c r="AZ81" s="39">
        <v>127118.65</v>
      </c>
      <c r="BA81" s="39">
        <v>127118.65</v>
      </c>
      <c r="BB81" s="39">
        <v>127118.65</v>
      </c>
      <c r="BC81" s="39">
        <v>127118.65</v>
      </c>
      <c r="BD81" s="39">
        <v>127118.65</v>
      </c>
      <c r="BE81" s="39">
        <v>127118.65</v>
      </c>
      <c r="BF81" s="39">
        <v>127118.65</v>
      </c>
      <c r="BG81" s="39">
        <v>127118.65</v>
      </c>
      <c r="BH81" s="39">
        <v>127118.65</v>
      </c>
      <c r="BI81" s="39">
        <v>127118.65</v>
      </c>
      <c r="BJ81" s="39">
        <v>127118.65</v>
      </c>
      <c r="BK81" s="39">
        <v>127118.65</v>
      </c>
      <c r="BL81" s="39">
        <v>127118.65</v>
      </c>
      <c r="BM81" s="39">
        <v>127118.65</v>
      </c>
      <c r="BN81" s="39">
        <v>127118.65</v>
      </c>
      <c r="BO81" s="39">
        <v>127118.65</v>
      </c>
      <c r="BP81" s="39">
        <v>127118.65</v>
      </c>
      <c r="BQ81" s="39">
        <v>127118.65</v>
      </c>
      <c r="BR81" s="39">
        <v>127118.65</v>
      </c>
      <c r="BS81" s="39">
        <v>127118.65</v>
      </c>
      <c r="BT81" s="39">
        <v>127118.65</v>
      </c>
      <c r="BU81" s="39">
        <v>127118.65</v>
      </c>
      <c r="BV81" s="40">
        <v>127118.65</v>
      </c>
      <c r="BW81" s="19" t="s">
        <v>58</v>
      </c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1"/>
    </row>
    <row r="82" spans="1:97" ht="36" customHeight="1" x14ac:dyDescent="0.25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2"/>
      <c r="W82" s="35" t="s">
        <v>137</v>
      </c>
      <c r="X82" s="36" t="s">
        <v>137</v>
      </c>
      <c r="Y82" s="36" t="s">
        <v>137</v>
      </c>
      <c r="Z82" s="36" t="s">
        <v>137</v>
      </c>
      <c r="AA82" s="36" t="s">
        <v>137</v>
      </c>
      <c r="AB82" s="36" t="s">
        <v>137</v>
      </c>
      <c r="AC82" s="36" t="s">
        <v>137</v>
      </c>
      <c r="AD82" s="36" t="s">
        <v>137</v>
      </c>
      <c r="AE82" s="36" t="s">
        <v>137</v>
      </c>
      <c r="AF82" s="36" t="s">
        <v>137</v>
      </c>
      <c r="AG82" s="36" t="s">
        <v>137</v>
      </c>
      <c r="AH82" s="36" t="s">
        <v>137</v>
      </c>
      <c r="AI82" s="36" t="s">
        <v>137</v>
      </c>
      <c r="AJ82" s="36" t="s">
        <v>137</v>
      </c>
      <c r="AK82" s="36" t="s">
        <v>137</v>
      </c>
      <c r="AL82" s="36" t="s">
        <v>137</v>
      </c>
      <c r="AM82" s="36" t="s">
        <v>137</v>
      </c>
      <c r="AN82" s="36" t="s">
        <v>137</v>
      </c>
      <c r="AO82" s="36" t="s">
        <v>137</v>
      </c>
      <c r="AP82" s="36" t="s">
        <v>137</v>
      </c>
      <c r="AQ82" s="36" t="s">
        <v>137</v>
      </c>
      <c r="AR82" s="36" t="s">
        <v>137</v>
      </c>
      <c r="AS82" s="36" t="s">
        <v>137</v>
      </c>
      <c r="AT82" s="36" t="s">
        <v>137</v>
      </c>
      <c r="AU82" s="36" t="s">
        <v>137</v>
      </c>
      <c r="AV82" s="37" t="s">
        <v>137</v>
      </c>
      <c r="AW82" s="38">
        <v>622.92966000000001</v>
      </c>
      <c r="AX82" s="39">
        <v>622929.66</v>
      </c>
      <c r="AY82" s="39">
        <v>622929.66</v>
      </c>
      <c r="AZ82" s="39">
        <v>622929.66</v>
      </c>
      <c r="BA82" s="39">
        <v>622929.66</v>
      </c>
      <c r="BB82" s="39">
        <v>622929.66</v>
      </c>
      <c r="BC82" s="39">
        <v>622929.66</v>
      </c>
      <c r="BD82" s="39">
        <v>622929.66</v>
      </c>
      <c r="BE82" s="39">
        <v>622929.66</v>
      </c>
      <c r="BF82" s="39">
        <v>622929.66</v>
      </c>
      <c r="BG82" s="39">
        <v>622929.66</v>
      </c>
      <c r="BH82" s="39">
        <v>622929.66</v>
      </c>
      <c r="BI82" s="39">
        <v>622929.66</v>
      </c>
      <c r="BJ82" s="39">
        <v>622929.66</v>
      </c>
      <c r="BK82" s="39">
        <v>622929.66</v>
      </c>
      <c r="BL82" s="39">
        <v>622929.66</v>
      </c>
      <c r="BM82" s="39">
        <v>622929.66</v>
      </c>
      <c r="BN82" s="39">
        <v>622929.66</v>
      </c>
      <c r="BO82" s="39">
        <v>622929.66</v>
      </c>
      <c r="BP82" s="39">
        <v>622929.66</v>
      </c>
      <c r="BQ82" s="39">
        <v>622929.66</v>
      </c>
      <c r="BR82" s="39">
        <v>622929.66</v>
      </c>
      <c r="BS82" s="39">
        <v>622929.66</v>
      </c>
      <c r="BT82" s="39">
        <v>622929.66</v>
      </c>
      <c r="BU82" s="39">
        <v>622929.66</v>
      </c>
      <c r="BV82" s="40">
        <v>622929.66</v>
      </c>
      <c r="BW82" s="19" t="s">
        <v>58</v>
      </c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1"/>
    </row>
    <row r="83" spans="1:97" ht="36" customHeight="1" x14ac:dyDescent="0.25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2"/>
      <c r="W83" s="35" t="s">
        <v>138</v>
      </c>
      <c r="X83" s="36" t="s">
        <v>138</v>
      </c>
      <c r="Y83" s="36" t="s">
        <v>138</v>
      </c>
      <c r="Z83" s="36" t="s">
        <v>138</v>
      </c>
      <c r="AA83" s="36" t="s">
        <v>138</v>
      </c>
      <c r="AB83" s="36" t="s">
        <v>138</v>
      </c>
      <c r="AC83" s="36" t="s">
        <v>138</v>
      </c>
      <c r="AD83" s="36" t="s">
        <v>138</v>
      </c>
      <c r="AE83" s="36" t="s">
        <v>138</v>
      </c>
      <c r="AF83" s="36" t="s">
        <v>138</v>
      </c>
      <c r="AG83" s="36" t="s">
        <v>138</v>
      </c>
      <c r="AH83" s="36" t="s">
        <v>138</v>
      </c>
      <c r="AI83" s="36" t="s">
        <v>138</v>
      </c>
      <c r="AJ83" s="36" t="s">
        <v>138</v>
      </c>
      <c r="AK83" s="36" t="s">
        <v>138</v>
      </c>
      <c r="AL83" s="36" t="s">
        <v>138</v>
      </c>
      <c r="AM83" s="36" t="s">
        <v>138</v>
      </c>
      <c r="AN83" s="36" t="s">
        <v>138</v>
      </c>
      <c r="AO83" s="36" t="s">
        <v>138</v>
      </c>
      <c r="AP83" s="36" t="s">
        <v>138</v>
      </c>
      <c r="AQ83" s="36" t="s">
        <v>138</v>
      </c>
      <c r="AR83" s="36" t="s">
        <v>138</v>
      </c>
      <c r="AS83" s="36" t="s">
        <v>138</v>
      </c>
      <c r="AT83" s="36" t="s">
        <v>138</v>
      </c>
      <c r="AU83" s="36" t="s">
        <v>138</v>
      </c>
      <c r="AV83" s="37" t="s">
        <v>138</v>
      </c>
      <c r="AW83" s="38">
        <v>4228.8135700000003</v>
      </c>
      <c r="AX83" s="39">
        <v>4228813.57</v>
      </c>
      <c r="AY83" s="39">
        <v>4228813.57</v>
      </c>
      <c r="AZ83" s="39">
        <v>4228813.57</v>
      </c>
      <c r="BA83" s="39">
        <v>4228813.57</v>
      </c>
      <c r="BB83" s="39">
        <v>4228813.57</v>
      </c>
      <c r="BC83" s="39">
        <v>4228813.57</v>
      </c>
      <c r="BD83" s="39">
        <v>4228813.57</v>
      </c>
      <c r="BE83" s="39">
        <v>4228813.57</v>
      </c>
      <c r="BF83" s="39">
        <v>4228813.57</v>
      </c>
      <c r="BG83" s="39">
        <v>4228813.57</v>
      </c>
      <c r="BH83" s="39">
        <v>4228813.57</v>
      </c>
      <c r="BI83" s="39">
        <v>4228813.57</v>
      </c>
      <c r="BJ83" s="39">
        <v>4228813.57</v>
      </c>
      <c r="BK83" s="39">
        <v>4228813.57</v>
      </c>
      <c r="BL83" s="39">
        <v>4228813.57</v>
      </c>
      <c r="BM83" s="39">
        <v>4228813.57</v>
      </c>
      <c r="BN83" s="39">
        <v>4228813.57</v>
      </c>
      <c r="BO83" s="39">
        <v>4228813.57</v>
      </c>
      <c r="BP83" s="39">
        <v>4228813.57</v>
      </c>
      <c r="BQ83" s="39">
        <v>4228813.57</v>
      </c>
      <c r="BR83" s="39">
        <v>4228813.57</v>
      </c>
      <c r="BS83" s="39">
        <v>4228813.57</v>
      </c>
      <c r="BT83" s="39">
        <v>4228813.57</v>
      </c>
      <c r="BU83" s="39">
        <v>4228813.57</v>
      </c>
      <c r="BV83" s="40">
        <v>4228813.57</v>
      </c>
      <c r="BW83" s="19" t="s">
        <v>58</v>
      </c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1"/>
    </row>
    <row r="84" spans="1:97" ht="51" customHeight="1" x14ac:dyDescent="0.25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2"/>
      <c r="W84" s="35" t="s">
        <v>139</v>
      </c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7"/>
      <c r="AW84" s="38">
        <v>184.38784999999999</v>
      </c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40"/>
      <c r="BW84" s="19" t="s">
        <v>58</v>
      </c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1"/>
    </row>
    <row r="85" spans="1:97" ht="45.75" customHeight="1" x14ac:dyDescent="0.25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2"/>
      <c r="W85" s="30" t="s">
        <v>173</v>
      </c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2"/>
      <c r="AW85" s="84">
        <f>3952.95424*0.65</f>
        <v>2569.4202559999999</v>
      </c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6"/>
      <c r="BW85" s="19" t="s">
        <v>58</v>
      </c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1"/>
    </row>
    <row r="86" spans="1:97" ht="34.5" customHeight="1" x14ac:dyDescent="0.25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2"/>
      <c r="W86" s="22" t="s">
        <v>140</v>
      </c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9">
        <v>2421.36</v>
      </c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19" t="s">
        <v>58</v>
      </c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1"/>
    </row>
    <row r="87" spans="1:97" ht="32.25" customHeight="1" x14ac:dyDescent="0.25">
      <c r="A87" s="1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2"/>
      <c r="W87" s="22" t="s">
        <v>141</v>
      </c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9">
        <v>859</v>
      </c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19" t="s">
        <v>58</v>
      </c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1"/>
    </row>
    <row r="88" spans="1:97" ht="32.25" customHeight="1" x14ac:dyDescent="0.25">
      <c r="A88" s="10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2"/>
      <c r="W88" s="22" t="s">
        <v>142</v>
      </c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9">
        <v>803</v>
      </c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19" t="s">
        <v>58</v>
      </c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1"/>
    </row>
    <row r="89" spans="1:97" ht="32.25" customHeight="1" x14ac:dyDescent="0.25">
      <c r="A89" s="10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2"/>
      <c r="W89" s="22" t="s">
        <v>143</v>
      </c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9">
        <v>1231</v>
      </c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19" t="s">
        <v>58</v>
      </c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1"/>
    </row>
    <row r="90" spans="1:97" ht="32.25" customHeight="1" x14ac:dyDescent="0.25">
      <c r="A90" s="10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2"/>
      <c r="W90" s="22" t="s">
        <v>144</v>
      </c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9">
        <v>28</v>
      </c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19" t="s">
        <v>58</v>
      </c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1"/>
    </row>
    <row r="91" spans="1:97" ht="15.75" customHeight="1" x14ac:dyDescent="0.25">
      <c r="A91" s="10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2"/>
      <c r="W91" s="22" t="s">
        <v>35</v>
      </c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9">
        <v>62670</v>
      </c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30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2"/>
    </row>
    <row r="92" spans="1:97" ht="14.25" customHeight="1" x14ac:dyDescent="0.25">
      <c r="A92" s="10" t="s">
        <v>36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30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2"/>
    </row>
    <row r="93" spans="1:97" ht="30" customHeight="1" x14ac:dyDescent="0.25">
      <c r="A93" s="10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2"/>
      <c r="W93" s="22" t="s">
        <v>145</v>
      </c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9">
        <f>593.22034*0.65</f>
        <v>385.59322099999997</v>
      </c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19" t="s">
        <v>58</v>
      </c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1"/>
    </row>
    <row r="94" spans="1:97" ht="30" customHeight="1" x14ac:dyDescent="0.25">
      <c r="A94" s="10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2"/>
      <c r="W94" s="22" t="s">
        <v>146</v>
      </c>
      <c r="X94" s="22" t="s">
        <v>146</v>
      </c>
      <c r="Y94" s="22" t="s">
        <v>146</v>
      </c>
      <c r="Z94" s="22" t="s">
        <v>146</v>
      </c>
      <c r="AA94" s="22" t="s">
        <v>146</v>
      </c>
      <c r="AB94" s="22" t="s">
        <v>146</v>
      </c>
      <c r="AC94" s="22" t="s">
        <v>146</v>
      </c>
      <c r="AD94" s="22" t="s">
        <v>146</v>
      </c>
      <c r="AE94" s="22" t="s">
        <v>146</v>
      </c>
      <c r="AF94" s="22" t="s">
        <v>146</v>
      </c>
      <c r="AG94" s="22" t="s">
        <v>146</v>
      </c>
      <c r="AH94" s="22" t="s">
        <v>146</v>
      </c>
      <c r="AI94" s="22" t="s">
        <v>146</v>
      </c>
      <c r="AJ94" s="22" t="s">
        <v>146</v>
      </c>
      <c r="AK94" s="22" t="s">
        <v>146</v>
      </c>
      <c r="AL94" s="22" t="s">
        <v>146</v>
      </c>
      <c r="AM94" s="22" t="s">
        <v>146</v>
      </c>
      <c r="AN94" s="22" t="s">
        <v>146</v>
      </c>
      <c r="AO94" s="22" t="s">
        <v>146</v>
      </c>
      <c r="AP94" s="22" t="s">
        <v>146</v>
      </c>
      <c r="AQ94" s="22" t="s">
        <v>146</v>
      </c>
      <c r="AR94" s="22" t="s">
        <v>146</v>
      </c>
      <c r="AS94" s="22" t="s">
        <v>146</v>
      </c>
      <c r="AT94" s="22" t="s">
        <v>146</v>
      </c>
      <c r="AU94" s="22" t="s">
        <v>146</v>
      </c>
      <c r="AV94" s="22" t="s">
        <v>146</v>
      </c>
      <c r="AW94" s="29">
        <v>423.72881000000001</v>
      </c>
      <c r="AX94" s="29">
        <v>423728.81</v>
      </c>
      <c r="AY94" s="29">
        <v>423728.81</v>
      </c>
      <c r="AZ94" s="29">
        <v>423728.81</v>
      </c>
      <c r="BA94" s="29">
        <v>423728.81</v>
      </c>
      <c r="BB94" s="29">
        <v>423728.81</v>
      </c>
      <c r="BC94" s="29">
        <v>423728.81</v>
      </c>
      <c r="BD94" s="29">
        <v>423728.81</v>
      </c>
      <c r="BE94" s="29">
        <v>423728.81</v>
      </c>
      <c r="BF94" s="29">
        <v>423728.81</v>
      </c>
      <c r="BG94" s="29">
        <v>423728.81</v>
      </c>
      <c r="BH94" s="29">
        <v>423728.81</v>
      </c>
      <c r="BI94" s="29">
        <v>423728.81</v>
      </c>
      <c r="BJ94" s="29">
        <v>423728.81</v>
      </c>
      <c r="BK94" s="29">
        <v>423728.81</v>
      </c>
      <c r="BL94" s="29">
        <v>423728.81</v>
      </c>
      <c r="BM94" s="29">
        <v>423728.81</v>
      </c>
      <c r="BN94" s="29">
        <v>423728.81</v>
      </c>
      <c r="BO94" s="29">
        <v>423728.81</v>
      </c>
      <c r="BP94" s="29">
        <v>423728.81</v>
      </c>
      <c r="BQ94" s="29">
        <v>423728.81</v>
      </c>
      <c r="BR94" s="29">
        <v>423728.81</v>
      </c>
      <c r="BS94" s="29">
        <v>423728.81</v>
      </c>
      <c r="BT94" s="29">
        <v>423728.81</v>
      </c>
      <c r="BU94" s="29">
        <v>423728.81</v>
      </c>
      <c r="BV94" s="29">
        <v>423728.81</v>
      </c>
      <c r="BW94" s="19" t="s">
        <v>58</v>
      </c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1"/>
    </row>
    <row r="95" spans="1:97" ht="30" customHeight="1" x14ac:dyDescent="0.25">
      <c r="A95" s="10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2"/>
      <c r="W95" s="22" t="s">
        <v>147</v>
      </c>
      <c r="X95" s="22" t="s">
        <v>147</v>
      </c>
      <c r="Y95" s="22" t="s">
        <v>147</v>
      </c>
      <c r="Z95" s="22" t="s">
        <v>147</v>
      </c>
      <c r="AA95" s="22" t="s">
        <v>147</v>
      </c>
      <c r="AB95" s="22" t="s">
        <v>147</v>
      </c>
      <c r="AC95" s="22" t="s">
        <v>147</v>
      </c>
      <c r="AD95" s="22" t="s">
        <v>147</v>
      </c>
      <c r="AE95" s="22" t="s">
        <v>147</v>
      </c>
      <c r="AF95" s="22" t="s">
        <v>147</v>
      </c>
      <c r="AG95" s="22" t="s">
        <v>147</v>
      </c>
      <c r="AH95" s="22" t="s">
        <v>147</v>
      </c>
      <c r="AI95" s="22" t="s">
        <v>147</v>
      </c>
      <c r="AJ95" s="22" t="s">
        <v>147</v>
      </c>
      <c r="AK95" s="22" t="s">
        <v>147</v>
      </c>
      <c r="AL95" s="22" t="s">
        <v>147</v>
      </c>
      <c r="AM95" s="22" t="s">
        <v>147</v>
      </c>
      <c r="AN95" s="22" t="s">
        <v>147</v>
      </c>
      <c r="AO95" s="22" t="s">
        <v>147</v>
      </c>
      <c r="AP95" s="22" t="s">
        <v>147</v>
      </c>
      <c r="AQ95" s="22" t="s">
        <v>147</v>
      </c>
      <c r="AR95" s="22" t="s">
        <v>147</v>
      </c>
      <c r="AS95" s="22" t="s">
        <v>147</v>
      </c>
      <c r="AT95" s="22" t="s">
        <v>147</v>
      </c>
      <c r="AU95" s="22" t="s">
        <v>147</v>
      </c>
      <c r="AV95" s="22" t="s">
        <v>147</v>
      </c>
      <c r="AW95" s="29">
        <v>466.10169999999999</v>
      </c>
      <c r="AX95" s="29">
        <v>466101.7</v>
      </c>
      <c r="AY95" s="29">
        <v>466101.7</v>
      </c>
      <c r="AZ95" s="29">
        <v>466101.7</v>
      </c>
      <c r="BA95" s="29">
        <v>466101.7</v>
      </c>
      <c r="BB95" s="29">
        <v>466101.7</v>
      </c>
      <c r="BC95" s="29">
        <v>466101.7</v>
      </c>
      <c r="BD95" s="29">
        <v>466101.7</v>
      </c>
      <c r="BE95" s="29">
        <v>466101.7</v>
      </c>
      <c r="BF95" s="29">
        <v>466101.7</v>
      </c>
      <c r="BG95" s="29">
        <v>466101.7</v>
      </c>
      <c r="BH95" s="29">
        <v>466101.7</v>
      </c>
      <c r="BI95" s="29">
        <v>466101.7</v>
      </c>
      <c r="BJ95" s="29">
        <v>466101.7</v>
      </c>
      <c r="BK95" s="29">
        <v>466101.7</v>
      </c>
      <c r="BL95" s="29">
        <v>466101.7</v>
      </c>
      <c r="BM95" s="29">
        <v>466101.7</v>
      </c>
      <c r="BN95" s="29">
        <v>466101.7</v>
      </c>
      <c r="BO95" s="29">
        <v>466101.7</v>
      </c>
      <c r="BP95" s="29">
        <v>466101.7</v>
      </c>
      <c r="BQ95" s="29">
        <v>466101.7</v>
      </c>
      <c r="BR95" s="29">
        <v>466101.7</v>
      </c>
      <c r="BS95" s="29">
        <v>466101.7</v>
      </c>
      <c r="BT95" s="29">
        <v>466101.7</v>
      </c>
      <c r="BU95" s="29">
        <v>466101.7</v>
      </c>
      <c r="BV95" s="29">
        <v>466101.7</v>
      </c>
      <c r="BW95" s="19" t="s">
        <v>58</v>
      </c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1"/>
    </row>
    <row r="96" spans="1:97" ht="30" customHeight="1" x14ac:dyDescent="0.25">
      <c r="A96" s="10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2"/>
      <c r="W96" s="22" t="s">
        <v>148</v>
      </c>
      <c r="X96" s="22" t="s">
        <v>148</v>
      </c>
      <c r="Y96" s="22" t="s">
        <v>148</v>
      </c>
      <c r="Z96" s="22" t="s">
        <v>148</v>
      </c>
      <c r="AA96" s="22" t="s">
        <v>148</v>
      </c>
      <c r="AB96" s="22" t="s">
        <v>148</v>
      </c>
      <c r="AC96" s="22" t="s">
        <v>148</v>
      </c>
      <c r="AD96" s="22" t="s">
        <v>148</v>
      </c>
      <c r="AE96" s="22" t="s">
        <v>148</v>
      </c>
      <c r="AF96" s="22" t="s">
        <v>148</v>
      </c>
      <c r="AG96" s="22" t="s">
        <v>148</v>
      </c>
      <c r="AH96" s="22" t="s">
        <v>148</v>
      </c>
      <c r="AI96" s="22" t="s">
        <v>148</v>
      </c>
      <c r="AJ96" s="22" t="s">
        <v>148</v>
      </c>
      <c r="AK96" s="22" t="s">
        <v>148</v>
      </c>
      <c r="AL96" s="22" t="s">
        <v>148</v>
      </c>
      <c r="AM96" s="22" t="s">
        <v>148</v>
      </c>
      <c r="AN96" s="22" t="s">
        <v>148</v>
      </c>
      <c r="AO96" s="22" t="s">
        <v>148</v>
      </c>
      <c r="AP96" s="22" t="s">
        <v>148</v>
      </c>
      <c r="AQ96" s="22" t="s">
        <v>148</v>
      </c>
      <c r="AR96" s="22" t="s">
        <v>148</v>
      </c>
      <c r="AS96" s="22" t="s">
        <v>148</v>
      </c>
      <c r="AT96" s="22" t="s">
        <v>148</v>
      </c>
      <c r="AU96" s="22" t="s">
        <v>148</v>
      </c>
      <c r="AV96" s="22" t="s">
        <v>148</v>
      </c>
      <c r="AW96" s="29">
        <v>137.72710000000001</v>
      </c>
      <c r="AX96" s="29">
        <f t="shared" ref="AX96:BV96" si="0">136228.59+136228.59*1.1%</f>
        <v>137727.10449</v>
      </c>
      <c r="AY96" s="29">
        <f t="shared" si="0"/>
        <v>137727.10449</v>
      </c>
      <c r="AZ96" s="29">
        <f t="shared" si="0"/>
        <v>137727.10449</v>
      </c>
      <c r="BA96" s="29">
        <f t="shared" si="0"/>
        <v>137727.10449</v>
      </c>
      <c r="BB96" s="29">
        <f t="shared" si="0"/>
        <v>137727.10449</v>
      </c>
      <c r="BC96" s="29">
        <f t="shared" si="0"/>
        <v>137727.10449</v>
      </c>
      <c r="BD96" s="29">
        <f t="shared" si="0"/>
        <v>137727.10449</v>
      </c>
      <c r="BE96" s="29">
        <f t="shared" si="0"/>
        <v>137727.10449</v>
      </c>
      <c r="BF96" s="29">
        <f t="shared" si="0"/>
        <v>137727.10449</v>
      </c>
      <c r="BG96" s="29">
        <f t="shared" si="0"/>
        <v>137727.10449</v>
      </c>
      <c r="BH96" s="29">
        <f t="shared" si="0"/>
        <v>137727.10449</v>
      </c>
      <c r="BI96" s="29">
        <f t="shared" si="0"/>
        <v>137727.10449</v>
      </c>
      <c r="BJ96" s="29">
        <f t="shared" si="0"/>
        <v>137727.10449</v>
      </c>
      <c r="BK96" s="29">
        <f t="shared" si="0"/>
        <v>137727.10449</v>
      </c>
      <c r="BL96" s="29">
        <f t="shared" si="0"/>
        <v>137727.10449</v>
      </c>
      <c r="BM96" s="29">
        <f t="shared" si="0"/>
        <v>137727.10449</v>
      </c>
      <c r="BN96" s="29">
        <f t="shared" si="0"/>
        <v>137727.10449</v>
      </c>
      <c r="BO96" s="29">
        <f t="shared" si="0"/>
        <v>137727.10449</v>
      </c>
      <c r="BP96" s="29">
        <f t="shared" si="0"/>
        <v>137727.10449</v>
      </c>
      <c r="BQ96" s="29">
        <f t="shared" si="0"/>
        <v>137727.10449</v>
      </c>
      <c r="BR96" s="29">
        <f t="shared" si="0"/>
        <v>137727.10449</v>
      </c>
      <c r="BS96" s="29">
        <f t="shared" si="0"/>
        <v>137727.10449</v>
      </c>
      <c r="BT96" s="29">
        <f t="shared" si="0"/>
        <v>137727.10449</v>
      </c>
      <c r="BU96" s="29">
        <f t="shared" si="0"/>
        <v>137727.10449</v>
      </c>
      <c r="BV96" s="29">
        <f t="shared" si="0"/>
        <v>137727.10449</v>
      </c>
      <c r="BW96" s="19" t="s">
        <v>58</v>
      </c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1"/>
    </row>
    <row r="97" spans="1:97" ht="30" customHeight="1" x14ac:dyDescent="0.25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2"/>
      <c r="W97" s="22" t="s">
        <v>63</v>
      </c>
      <c r="X97" s="22" t="s">
        <v>63</v>
      </c>
      <c r="Y97" s="22" t="s">
        <v>63</v>
      </c>
      <c r="Z97" s="22" t="s">
        <v>63</v>
      </c>
      <c r="AA97" s="22" t="s">
        <v>63</v>
      </c>
      <c r="AB97" s="22" t="s">
        <v>63</v>
      </c>
      <c r="AC97" s="22" t="s">
        <v>63</v>
      </c>
      <c r="AD97" s="22" t="s">
        <v>63</v>
      </c>
      <c r="AE97" s="22" t="s">
        <v>63</v>
      </c>
      <c r="AF97" s="22" t="s">
        <v>63</v>
      </c>
      <c r="AG97" s="22" t="s">
        <v>63</v>
      </c>
      <c r="AH97" s="22" t="s">
        <v>63</v>
      </c>
      <c r="AI97" s="22" t="s">
        <v>63</v>
      </c>
      <c r="AJ97" s="22" t="s">
        <v>63</v>
      </c>
      <c r="AK97" s="22" t="s">
        <v>63</v>
      </c>
      <c r="AL97" s="22" t="s">
        <v>63</v>
      </c>
      <c r="AM97" s="22" t="s">
        <v>63</v>
      </c>
      <c r="AN97" s="22" t="s">
        <v>63</v>
      </c>
      <c r="AO97" s="22" t="s">
        <v>63</v>
      </c>
      <c r="AP97" s="22" t="s">
        <v>63</v>
      </c>
      <c r="AQ97" s="22" t="s">
        <v>63</v>
      </c>
      <c r="AR97" s="22" t="s">
        <v>63</v>
      </c>
      <c r="AS97" s="22" t="s">
        <v>63</v>
      </c>
      <c r="AT97" s="22" t="s">
        <v>63</v>
      </c>
      <c r="AU97" s="22" t="s">
        <v>63</v>
      </c>
      <c r="AV97" s="22" t="s">
        <v>63</v>
      </c>
      <c r="AW97" s="29">
        <v>59413.71602</v>
      </c>
      <c r="AX97" s="29">
        <f t="shared" ref="AX97:BV97" si="1">94002367.5-34588651.48</f>
        <v>59413716.020000003</v>
      </c>
      <c r="AY97" s="29">
        <f t="shared" si="1"/>
        <v>59413716.020000003</v>
      </c>
      <c r="AZ97" s="29">
        <f t="shared" si="1"/>
        <v>59413716.020000003</v>
      </c>
      <c r="BA97" s="29">
        <f t="shared" si="1"/>
        <v>59413716.020000003</v>
      </c>
      <c r="BB97" s="29">
        <f t="shared" si="1"/>
        <v>59413716.020000003</v>
      </c>
      <c r="BC97" s="29">
        <f t="shared" si="1"/>
        <v>59413716.020000003</v>
      </c>
      <c r="BD97" s="29">
        <f t="shared" si="1"/>
        <v>59413716.020000003</v>
      </c>
      <c r="BE97" s="29">
        <f t="shared" si="1"/>
        <v>59413716.020000003</v>
      </c>
      <c r="BF97" s="29">
        <f t="shared" si="1"/>
        <v>59413716.020000003</v>
      </c>
      <c r="BG97" s="29">
        <f t="shared" si="1"/>
        <v>59413716.020000003</v>
      </c>
      <c r="BH97" s="29">
        <f t="shared" si="1"/>
        <v>59413716.020000003</v>
      </c>
      <c r="BI97" s="29">
        <f t="shared" si="1"/>
        <v>59413716.020000003</v>
      </c>
      <c r="BJ97" s="29">
        <f t="shared" si="1"/>
        <v>59413716.020000003</v>
      </c>
      <c r="BK97" s="29">
        <f t="shared" si="1"/>
        <v>59413716.020000003</v>
      </c>
      <c r="BL97" s="29">
        <f t="shared" si="1"/>
        <v>59413716.020000003</v>
      </c>
      <c r="BM97" s="29">
        <f t="shared" si="1"/>
        <v>59413716.020000003</v>
      </c>
      <c r="BN97" s="29">
        <f t="shared" si="1"/>
        <v>59413716.020000003</v>
      </c>
      <c r="BO97" s="29">
        <f t="shared" si="1"/>
        <v>59413716.020000003</v>
      </c>
      <c r="BP97" s="29">
        <f t="shared" si="1"/>
        <v>59413716.020000003</v>
      </c>
      <c r="BQ97" s="29">
        <f t="shared" si="1"/>
        <v>59413716.020000003</v>
      </c>
      <c r="BR97" s="29">
        <f t="shared" si="1"/>
        <v>59413716.020000003</v>
      </c>
      <c r="BS97" s="29">
        <f t="shared" si="1"/>
        <v>59413716.020000003</v>
      </c>
      <c r="BT97" s="29">
        <f t="shared" si="1"/>
        <v>59413716.020000003</v>
      </c>
      <c r="BU97" s="29">
        <f t="shared" si="1"/>
        <v>59413716.020000003</v>
      </c>
      <c r="BV97" s="29">
        <f t="shared" si="1"/>
        <v>59413716.020000003</v>
      </c>
      <c r="BW97" s="19" t="s">
        <v>58</v>
      </c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1"/>
    </row>
    <row r="98" spans="1:97" ht="30" customHeight="1" x14ac:dyDescent="0.25">
      <c r="A98" s="10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2"/>
      <c r="W98" s="22" t="s">
        <v>149</v>
      </c>
      <c r="X98" s="22" t="s">
        <v>149</v>
      </c>
      <c r="Y98" s="22" t="s">
        <v>149</v>
      </c>
      <c r="Z98" s="22" t="s">
        <v>149</v>
      </c>
      <c r="AA98" s="22" t="s">
        <v>149</v>
      </c>
      <c r="AB98" s="22" t="s">
        <v>149</v>
      </c>
      <c r="AC98" s="22" t="s">
        <v>149</v>
      </c>
      <c r="AD98" s="22" t="s">
        <v>149</v>
      </c>
      <c r="AE98" s="22" t="s">
        <v>149</v>
      </c>
      <c r="AF98" s="22" t="s">
        <v>149</v>
      </c>
      <c r="AG98" s="22" t="s">
        <v>149</v>
      </c>
      <c r="AH98" s="22" t="s">
        <v>149</v>
      </c>
      <c r="AI98" s="22" t="s">
        <v>149</v>
      </c>
      <c r="AJ98" s="22" t="s">
        <v>149</v>
      </c>
      <c r="AK98" s="22" t="s">
        <v>149</v>
      </c>
      <c r="AL98" s="22" t="s">
        <v>149</v>
      </c>
      <c r="AM98" s="22" t="s">
        <v>149</v>
      </c>
      <c r="AN98" s="22" t="s">
        <v>149</v>
      </c>
      <c r="AO98" s="22" t="s">
        <v>149</v>
      </c>
      <c r="AP98" s="22" t="s">
        <v>149</v>
      </c>
      <c r="AQ98" s="22" t="s">
        <v>149</v>
      </c>
      <c r="AR98" s="22" t="s">
        <v>149</v>
      </c>
      <c r="AS98" s="22" t="s">
        <v>149</v>
      </c>
      <c r="AT98" s="22" t="s">
        <v>149</v>
      </c>
      <c r="AU98" s="22" t="s">
        <v>149</v>
      </c>
      <c r="AV98" s="22" t="s">
        <v>149</v>
      </c>
      <c r="AW98" s="29">
        <v>39543.188439999998</v>
      </c>
      <c r="AX98" s="29">
        <v>39543188.439999998</v>
      </c>
      <c r="AY98" s="29">
        <v>39543188.439999998</v>
      </c>
      <c r="AZ98" s="29">
        <v>39543188.439999998</v>
      </c>
      <c r="BA98" s="29">
        <v>39543188.439999998</v>
      </c>
      <c r="BB98" s="29">
        <v>39543188.439999998</v>
      </c>
      <c r="BC98" s="29">
        <v>39543188.439999998</v>
      </c>
      <c r="BD98" s="29">
        <v>39543188.439999998</v>
      </c>
      <c r="BE98" s="29">
        <v>39543188.439999998</v>
      </c>
      <c r="BF98" s="29">
        <v>39543188.439999998</v>
      </c>
      <c r="BG98" s="29">
        <v>39543188.439999998</v>
      </c>
      <c r="BH98" s="29">
        <v>39543188.439999998</v>
      </c>
      <c r="BI98" s="29">
        <v>39543188.439999998</v>
      </c>
      <c r="BJ98" s="29">
        <v>39543188.439999998</v>
      </c>
      <c r="BK98" s="29">
        <v>39543188.439999998</v>
      </c>
      <c r="BL98" s="29">
        <v>39543188.439999998</v>
      </c>
      <c r="BM98" s="29">
        <v>39543188.439999998</v>
      </c>
      <c r="BN98" s="29">
        <v>39543188.439999998</v>
      </c>
      <c r="BO98" s="29">
        <v>39543188.439999998</v>
      </c>
      <c r="BP98" s="29">
        <v>39543188.439999998</v>
      </c>
      <c r="BQ98" s="29">
        <v>39543188.439999998</v>
      </c>
      <c r="BR98" s="29">
        <v>39543188.439999998</v>
      </c>
      <c r="BS98" s="29">
        <v>39543188.439999998</v>
      </c>
      <c r="BT98" s="29">
        <v>39543188.439999998</v>
      </c>
      <c r="BU98" s="29">
        <v>39543188.439999998</v>
      </c>
      <c r="BV98" s="29">
        <v>39543188.439999998</v>
      </c>
      <c r="BW98" s="19" t="s">
        <v>58</v>
      </c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1"/>
    </row>
    <row r="99" spans="1:97" ht="30" customHeight="1" x14ac:dyDescent="0.25">
      <c r="A99" s="10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2"/>
      <c r="W99" s="22" t="s">
        <v>150</v>
      </c>
      <c r="X99" s="22" t="s">
        <v>150</v>
      </c>
      <c r="Y99" s="22" t="s">
        <v>150</v>
      </c>
      <c r="Z99" s="22" t="s">
        <v>150</v>
      </c>
      <c r="AA99" s="22" t="s">
        <v>150</v>
      </c>
      <c r="AB99" s="22" t="s">
        <v>150</v>
      </c>
      <c r="AC99" s="22" t="s">
        <v>150</v>
      </c>
      <c r="AD99" s="22" t="s">
        <v>150</v>
      </c>
      <c r="AE99" s="22" t="s">
        <v>150</v>
      </c>
      <c r="AF99" s="22" t="s">
        <v>150</v>
      </c>
      <c r="AG99" s="22" t="s">
        <v>150</v>
      </c>
      <c r="AH99" s="22" t="s">
        <v>150</v>
      </c>
      <c r="AI99" s="22" t="s">
        <v>150</v>
      </c>
      <c r="AJ99" s="22" t="s">
        <v>150</v>
      </c>
      <c r="AK99" s="22" t="s">
        <v>150</v>
      </c>
      <c r="AL99" s="22" t="s">
        <v>150</v>
      </c>
      <c r="AM99" s="22" t="s">
        <v>150</v>
      </c>
      <c r="AN99" s="22" t="s">
        <v>150</v>
      </c>
      <c r="AO99" s="22" t="s">
        <v>150</v>
      </c>
      <c r="AP99" s="22" t="s">
        <v>150</v>
      </c>
      <c r="AQ99" s="22" t="s">
        <v>150</v>
      </c>
      <c r="AR99" s="22" t="s">
        <v>150</v>
      </c>
      <c r="AS99" s="22" t="s">
        <v>150</v>
      </c>
      <c r="AT99" s="22" t="s">
        <v>150</v>
      </c>
      <c r="AU99" s="22" t="s">
        <v>150</v>
      </c>
      <c r="AV99" s="22" t="s">
        <v>150</v>
      </c>
      <c r="AW99" s="29">
        <v>13263.780129999999</v>
      </c>
      <c r="AX99" s="29">
        <f t="shared" ref="AX99:BV99" si="2">13119466*1.1%+13119466</f>
        <v>13263780.126</v>
      </c>
      <c r="AY99" s="29">
        <f t="shared" si="2"/>
        <v>13263780.126</v>
      </c>
      <c r="AZ99" s="29">
        <f t="shared" si="2"/>
        <v>13263780.126</v>
      </c>
      <c r="BA99" s="29">
        <f t="shared" si="2"/>
        <v>13263780.126</v>
      </c>
      <c r="BB99" s="29">
        <f t="shared" si="2"/>
        <v>13263780.126</v>
      </c>
      <c r="BC99" s="29">
        <f t="shared" si="2"/>
        <v>13263780.126</v>
      </c>
      <c r="BD99" s="29">
        <f t="shared" si="2"/>
        <v>13263780.126</v>
      </c>
      <c r="BE99" s="29">
        <f t="shared" si="2"/>
        <v>13263780.126</v>
      </c>
      <c r="BF99" s="29">
        <f t="shared" si="2"/>
        <v>13263780.126</v>
      </c>
      <c r="BG99" s="29">
        <f t="shared" si="2"/>
        <v>13263780.126</v>
      </c>
      <c r="BH99" s="29">
        <f t="shared" si="2"/>
        <v>13263780.126</v>
      </c>
      <c r="BI99" s="29">
        <f t="shared" si="2"/>
        <v>13263780.126</v>
      </c>
      <c r="BJ99" s="29">
        <f t="shared" si="2"/>
        <v>13263780.126</v>
      </c>
      <c r="BK99" s="29">
        <f t="shared" si="2"/>
        <v>13263780.126</v>
      </c>
      <c r="BL99" s="29">
        <f t="shared" si="2"/>
        <v>13263780.126</v>
      </c>
      <c r="BM99" s="29">
        <f t="shared" si="2"/>
        <v>13263780.126</v>
      </c>
      <c r="BN99" s="29">
        <f t="shared" si="2"/>
        <v>13263780.126</v>
      </c>
      <c r="BO99" s="29">
        <f t="shared" si="2"/>
        <v>13263780.126</v>
      </c>
      <c r="BP99" s="29">
        <f t="shared" si="2"/>
        <v>13263780.126</v>
      </c>
      <c r="BQ99" s="29">
        <f t="shared" si="2"/>
        <v>13263780.126</v>
      </c>
      <c r="BR99" s="29">
        <f t="shared" si="2"/>
        <v>13263780.126</v>
      </c>
      <c r="BS99" s="29">
        <f t="shared" si="2"/>
        <v>13263780.126</v>
      </c>
      <c r="BT99" s="29">
        <f t="shared" si="2"/>
        <v>13263780.126</v>
      </c>
      <c r="BU99" s="29">
        <f t="shared" si="2"/>
        <v>13263780.126</v>
      </c>
      <c r="BV99" s="29">
        <f t="shared" si="2"/>
        <v>13263780.126</v>
      </c>
      <c r="BW99" s="19" t="s">
        <v>58</v>
      </c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1"/>
    </row>
    <row r="100" spans="1:97" ht="30" customHeight="1" x14ac:dyDescent="0.25">
      <c r="A100" s="10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2"/>
      <c r="W100" s="22" t="s">
        <v>151</v>
      </c>
      <c r="X100" s="22" t="s">
        <v>151</v>
      </c>
      <c r="Y100" s="22" t="s">
        <v>151</v>
      </c>
      <c r="Z100" s="22" t="s">
        <v>151</v>
      </c>
      <c r="AA100" s="22" t="s">
        <v>151</v>
      </c>
      <c r="AB100" s="22" t="s">
        <v>151</v>
      </c>
      <c r="AC100" s="22" t="s">
        <v>151</v>
      </c>
      <c r="AD100" s="22" t="s">
        <v>151</v>
      </c>
      <c r="AE100" s="22" t="s">
        <v>151</v>
      </c>
      <c r="AF100" s="22" t="s">
        <v>151</v>
      </c>
      <c r="AG100" s="22" t="s">
        <v>151</v>
      </c>
      <c r="AH100" s="22" t="s">
        <v>151</v>
      </c>
      <c r="AI100" s="22" t="s">
        <v>151</v>
      </c>
      <c r="AJ100" s="22" t="s">
        <v>151</v>
      </c>
      <c r="AK100" s="22" t="s">
        <v>151</v>
      </c>
      <c r="AL100" s="22" t="s">
        <v>151</v>
      </c>
      <c r="AM100" s="22" t="s">
        <v>151</v>
      </c>
      <c r="AN100" s="22" t="s">
        <v>151</v>
      </c>
      <c r="AO100" s="22" t="s">
        <v>151</v>
      </c>
      <c r="AP100" s="22" t="s">
        <v>151</v>
      </c>
      <c r="AQ100" s="22" t="s">
        <v>151</v>
      </c>
      <c r="AR100" s="22" t="s">
        <v>151</v>
      </c>
      <c r="AS100" s="22" t="s">
        <v>151</v>
      </c>
      <c r="AT100" s="22" t="s">
        <v>151</v>
      </c>
      <c r="AU100" s="22" t="s">
        <v>151</v>
      </c>
      <c r="AV100" s="22" t="s">
        <v>151</v>
      </c>
      <c r="AW100" s="29">
        <v>10105.65877</v>
      </c>
      <c r="AX100" s="29">
        <f t="shared" ref="AX100:BV100" si="3">9995706+109952.77</f>
        <v>10105658.77</v>
      </c>
      <c r="AY100" s="29">
        <f t="shared" si="3"/>
        <v>10105658.77</v>
      </c>
      <c r="AZ100" s="29">
        <f t="shared" si="3"/>
        <v>10105658.77</v>
      </c>
      <c r="BA100" s="29">
        <f t="shared" si="3"/>
        <v>10105658.77</v>
      </c>
      <c r="BB100" s="29">
        <f t="shared" si="3"/>
        <v>10105658.77</v>
      </c>
      <c r="BC100" s="29">
        <f t="shared" si="3"/>
        <v>10105658.77</v>
      </c>
      <c r="BD100" s="29">
        <f t="shared" si="3"/>
        <v>10105658.77</v>
      </c>
      <c r="BE100" s="29">
        <f t="shared" si="3"/>
        <v>10105658.77</v>
      </c>
      <c r="BF100" s="29">
        <f t="shared" si="3"/>
        <v>10105658.77</v>
      </c>
      <c r="BG100" s="29">
        <f t="shared" si="3"/>
        <v>10105658.77</v>
      </c>
      <c r="BH100" s="29">
        <f t="shared" si="3"/>
        <v>10105658.77</v>
      </c>
      <c r="BI100" s="29">
        <f t="shared" si="3"/>
        <v>10105658.77</v>
      </c>
      <c r="BJ100" s="29">
        <f t="shared" si="3"/>
        <v>10105658.77</v>
      </c>
      <c r="BK100" s="29">
        <f t="shared" si="3"/>
        <v>10105658.77</v>
      </c>
      <c r="BL100" s="29">
        <f t="shared" si="3"/>
        <v>10105658.77</v>
      </c>
      <c r="BM100" s="29">
        <f t="shared" si="3"/>
        <v>10105658.77</v>
      </c>
      <c r="BN100" s="29">
        <f t="shared" si="3"/>
        <v>10105658.77</v>
      </c>
      <c r="BO100" s="29">
        <f t="shared" si="3"/>
        <v>10105658.77</v>
      </c>
      <c r="BP100" s="29">
        <f t="shared" si="3"/>
        <v>10105658.77</v>
      </c>
      <c r="BQ100" s="29">
        <f t="shared" si="3"/>
        <v>10105658.77</v>
      </c>
      <c r="BR100" s="29">
        <f t="shared" si="3"/>
        <v>10105658.77</v>
      </c>
      <c r="BS100" s="29">
        <f t="shared" si="3"/>
        <v>10105658.77</v>
      </c>
      <c r="BT100" s="29">
        <f t="shared" si="3"/>
        <v>10105658.77</v>
      </c>
      <c r="BU100" s="29">
        <f t="shared" si="3"/>
        <v>10105658.77</v>
      </c>
      <c r="BV100" s="29">
        <f t="shared" si="3"/>
        <v>10105658.77</v>
      </c>
      <c r="BW100" s="19" t="s">
        <v>58</v>
      </c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1"/>
    </row>
    <row r="101" spans="1:97" ht="30" customHeight="1" x14ac:dyDescent="0.25">
      <c r="A101" s="10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2"/>
      <c r="W101" s="22" t="s">
        <v>152</v>
      </c>
      <c r="X101" s="22" t="s">
        <v>152</v>
      </c>
      <c r="Y101" s="22" t="s">
        <v>152</v>
      </c>
      <c r="Z101" s="22" t="s">
        <v>152</v>
      </c>
      <c r="AA101" s="22" t="s">
        <v>152</v>
      </c>
      <c r="AB101" s="22" t="s">
        <v>152</v>
      </c>
      <c r="AC101" s="22" t="s">
        <v>152</v>
      </c>
      <c r="AD101" s="22" t="s">
        <v>152</v>
      </c>
      <c r="AE101" s="22" t="s">
        <v>152</v>
      </c>
      <c r="AF101" s="22" t="s">
        <v>152</v>
      </c>
      <c r="AG101" s="22" t="s">
        <v>152</v>
      </c>
      <c r="AH101" s="22" t="s">
        <v>152</v>
      </c>
      <c r="AI101" s="22" t="s">
        <v>152</v>
      </c>
      <c r="AJ101" s="22" t="s">
        <v>152</v>
      </c>
      <c r="AK101" s="22" t="s">
        <v>152</v>
      </c>
      <c r="AL101" s="22" t="s">
        <v>152</v>
      </c>
      <c r="AM101" s="22" t="s">
        <v>152</v>
      </c>
      <c r="AN101" s="22" t="s">
        <v>152</v>
      </c>
      <c r="AO101" s="22" t="s">
        <v>152</v>
      </c>
      <c r="AP101" s="22" t="s">
        <v>152</v>
      </c>
      <c r="AQ101" s="22" t="s">
        <v>152</v>
      </c>
      <c r="AR101" s="22" t="s">
        <v>152</v>
      </c>
      <c r="AS101" s="22" t="s">
        <v>152</v>
      </c>
      <c r="AT101" s="22" t="s">
        <v>152</v>
      </c>
      <c r="AU101" s="22" t="s">
        <v>152</v>
      </c>
      <c r="AV101" s="22" t="s">
        <v>152</v>
      </c>
      <c r="AW101" s="29">
        <v>11667.74476</v>
      </c>
      <c r="AX101" s="29">
        <f t="shared" ref="AX101:BV101" si="4">11540796*1.1%+11540796</f>
        <v>11667744.755999999</v>
      </c>
      <c r="AY101" s="29">
        <f t="shared" si="4"/>
        <v>11667744.755999999</v>
      </c>
      <c r="AZ101" s="29">
        <f t="shared" si="4"/>
        <v>11667744.755999999</v>
      </c>
      <c r="BA101" s="29">
        <f t="shared" si="4"/>
        <v>11667744.755999999</v>
      </c>
      <c r="BB101" s="29">
        <f t="shared" si="4"/>
        <v>11667744.755999999</v>
      </c>
      <c r="BC101" s="29">
        <f t="shared" si="4"/>
        <v>11667744.755999999</v>
      </c>
      <c r="BD101" s="29">
        <f t="shared" si="4"/>
        <v>11667744.755999999</v>
      </c>
      <c r="BE101" s="29">
        <f t="shared" si="4"/>
        <v>11667744.755999999</v>
      </c>
      <c r="BF101" s="29">
        <f t="shared" si="4"/>
        <v>11667744.755999999</v>
      </c>
      <c r="BG101" s="29">
        <f t="shared" si="4"/>
        <v>11667744.755999999</v>
      </c>
      <c r="BH101" s="29">
        <f t="shared" si="4"/>
        <v>11667744.755999999</v>
      </c>
      <c r="BI101" s="29">
        <f t="shared" si="4"/>
        <v>11667744.755999999</v>
      </c>
      <c r="BJ101" s="29">
        <f t="shared" si="4"/>
        <v>11667744.755999999</v>
      </c>
      <c r="BK101" s="29">
        <f t="shared" si="4"/>
        <v>11667744.755999999</v>
      </c>
      <c r="BL101" s="29">
        <f t="shared" si="4"/>
        <v>11667744.755999999</v>
      </c>
      <c r="BM101" s="29">
        <f t="shared" si="4"/>
        <v>11667744.755999999</v>
      </c>
      <c r="BN101" s="29">
        <f t="shared" si="4"/>
        <v>11667744.755999999</v>
      </c>
      <c r="BO101" s="29">
        <f t="shared" si="4"/>
        <v>11667744.755999999</v>
      </c>
      <c r="BP101" s="29">
        <f t="shared" si="4"/>
        <v>11667744.755999999</v>
      </c>
      <c r="BQ101" s="29">
        <f t="shared" si="4"/>
        <v>11667744.755999999</v>
      </c>
      <c r="BR101" s="29">
        <f t="shared" si="4"/>
        <v>11667744.755999999</v>
      </c>
      <c r="BS101" s="29">
        <f t="shared" si="4"/>
        <v>11667744.755999999</v>
      </c>
      <c r="BT101" s="29">
        <f t="shared" si="4"/>
        <v>11667744.755999999</v>
      </c>
      <c r="BU101" s="29">
        <f t="shared" si="4"/>
        <v>11667744.755999999</v>
      </c>
      <c r="BV101" s="29">
        <f t="shared" si="4"/>
        <v>11667744.755999999</v>
      </c>
      <c r="BW101" s="19" t="s">
        <v>58</v>
      </c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1"/>
    </row>
    <row r="102" spans="1:97" ht="30" customHeight="1" x14ac:dyDescent="0.25">
      <c r="A102" s="10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2"/>
      <c r="W102" s="22" t="s">
        <v>153</v>
      </c>
      <c r="X102" s="22" t="s">
        <v>153</v>
      </c>
      <c r="Y102" s="22" t="s">
        <v>153</v>
      </c>
      <c r="Z102" s="22" t="s">
        <v>153</v>
      </c>
      <c r="AA102" s="22" t="s">
        <v>153</v>
      </c>
      <c r="AB102" s="22" t="s">
        <v>153</v>
      </c>
      <c r="AC102" s="22" t="s">
        <v>153</v>
      </c>
      <c r="AD102" s="22" t="s">
        <v>153</v>
      </c>
      <c r="AE102" s="22" t="s">
        <v>153</v>
      </c>
      <c r="AF102" s="22" t="s">
        <v>153</v>
      </c>
      <c r="AG102" s="22" t="s">
        <v>153</v>
      </c>
      <c r="AH102" s="22" t="s">
        <v>153</v>
      </c>
      <c r="AI102" s="22" t="s">
        <v>153</v>
      </c>
      <c r="AJ102" s="22" t="s">
        <v>153</v>
      </c>
      <c r="AK102" s="22" t="s">
        <v>153</v>
      </c>
      <c r="AL102" s="22" t="s">
        <v>153</v>
      </c>
      <c r="AM102" s="22" t="s">
        <v>153</v>
      </c>
      <c r="AN102" s="22" t="s">
        <v>153</v>
      </c>
      <c r="AO102" s="22" t="s">
        <v>153</v>
      </c>
      <c r="AP102" s="22" t="s">
        <v>153</v>
      </c>
      <c r="AQ102" s="22" t="s">
        <v>153</v>
      </c>
      <c r="AR102" s="22" t="s">
        <v>153</v>
      </c>
      <c r="AS102" s="22" t="s">
        <v>153</v>
      </c>
      <c r="AT102" s="22" t="s">
        <v>153</v>
      </c>
      <c r="AU102" s="22" t="s">
        <v>153</v>
      </c>
      <c r="AV102" s="22" t="s">
        <v>153</v>
      </c>
      <c r="AW102" s="29">
        <v>1798.5033900000001</v>
      </c>
      <c r="AX102" s="29">
        <f t="shared" ref="AX102:BV102" si="5">1798503.39</f>
        <v>1798503.39</v>
      </c>
      <c r="AY102" s="29">
        <f t="shared" si="5"/>
        <v>1798503.39</v>
      </c>
      <c r="AZ102" s="29">
        <f t="shared" si="5"/>
        <v>1798503.39</v>
      </c>
      <c r="BA102" s="29">
        <f t="shared" si="5"/>
        <v>1798503.39</v>
      </c>
      <c r="BB102" s="29">
        <f t="shared" si="5"/>
        <v>1798503.39</v>
      </c>
      <c r="BC102" s="29">
        <f t="shared" si="5"/>
        <v>1798503.39</v>
      </c>
      <c r="BD102" s="29">
        <f t="shared" si="5"/>
        <v>1798503.39</v>
      </c>
      <c r="BE102" s="29">
        <f t="shared" si="5"/>
        <v>1798503.39</v>
      </c>
      <c r="BF102" s="29">
        <f t="shared" si="5"/>
        <v>1798503.39</v>
      </c>
      <c r="BG102" s="29">
        <f t="shared" si="5"/>
        <v>1798503.39</v>
      </c>
      <c r="BH102" s="29">
        <f t="shared" si="5"/>
        <v>1798503.39</v>
      </c>
      <c r="BI102" s="29">
        <f t="shared" si="5"/>
        <v>1798503.39</v>
      </c>
      <c r="BJ102" s="29">
        <f t="shared" si="5"/>
        <v>1798503.39</v>
      </c>
      <c r="BK102" s="29">
        <f t="shared" si="5"/>
        <v>1798503.39</v>
      </c>
      <c r="BL102" s="29">
        <f t="shared" si="5"/>
        <v>1798503.39</v>
      </c>
      <c r="BM102" s="29">
        <f t="shared" si="5"/>
        <v>1798503.39</v>
      </c>
      <c r="BN102" s="29">
        <f t="shared" si="5"/>
        <v>1798503.39</v>
      </c>
      <c r="BO102" s="29">
        <f t="shared" si="5"/>
        <v>1798503.39</v>
      </c>
      <c r="BP102" s="29">
        <f t="shared" si="5"/>
        <v>1798503.39</v>
      </c>
      <c r="BQ102" s="29">
        <f t="shared" si="5"/>
        <v>1798503.39</v>
      </c>
      <c r="BR102" s="29">
        <f t="shared" si="5"/>
        <v>1798503.39</v>
      </c>
      <c r="BS102" s="29">
        <f t="shared" si="5"/>
        <v>1798503.39</v>
      </c>
      <c r="BT102" s="29">
        <f t="shared" si="5"/>
        <v>1798503.39</v>
      </c>
      <c r="BU102" s="29">
        <f t="shared" si="5"/>
        <v>1798503.39</v>
      </c>
      <c r="BV102" s="29">
        <f t="shared" si="5"/>
        <v>1798503.39</v>
      </c>
      <c r="BW102" s="19" t="s">
        <v>58</v>
      </c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1"/>
    </row>
    <row r="103" spans="1:97" ht="30" customHeight="1" x14ac:dyDescent="0.25">
      <c r="A103" s="1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2"/>
      <c r="W103" s="22" t="s">
        <v>135</v>
      </c>
      <c r="X103" s="22" t="s">
        <v>135</v>
      </c>
      <c r="Y103" s="22" t="s">
        <v>135</v>
      </c>
      <c r="Z103" s="22" t="s">
        <v>135</v>
      </c>
      <c r="AA103" s="22" t="s">
        <v>135</v>
      </c>
      <c r="AB103" s="22" t="s">
        <v>135</v>
      </c>
      <c r="AC103" s="22" t="s">
        <v>135</v>
      </c>
      <c r="AD103" s="22" t="s">
        <v>135</v>
      </c>
      <c r="AE103" s="22" t="s">
        <v>135</v>
      </c>
      <c r="AF103" s="22" t="s">
        <v>135</v>
      </c>
      <c r="AG103" s="22" t="s">
        <v>135</v>
      </c>
      <c r="AH103" s="22" t="s">
        <v>135</v>
      </c>
      <c r="AI103" s="22" t="s">
        <v>135</v>
      </c>
      <c r="AJ103" s="22" t="s">
        <v>135</v>
      </c>
      <c r="AK103" s="22" t="s">
        <v>135</v>
      </c>
      <c r="AL103" s="22" t="s">
        <v>135</v>
      </c>
      <c r="AM103" s="22" t="s">
        <v>135</v>
      </c>
      <c r="AN103" s="22" t="s">
        <v>135</v>
      </c>
      <c r="AO103" s="22" t="s">
        <v>135</v>
      </c>
      <c r="AP103" s="22" t="s">
        <v>135</v>
      </c>
      <c r="AQ103" s="22" t="s">
        <v>135</v>
      </c>
      <c r="AR103" s="22" t="s">
        <v>135</v>
      </c>
      <c r="AS103" s="22" t="s">
        <v>135</v>
      </c>
      <c r="AT103" s="22" t="s">
        <v>135</v>
      </c>
      <c r="AU103" s="22" t="s">
        <v>135</v>
      </c>
      <c r="AV103" s="22" t="s">
        <v>135</v>
      </c>
      <c r="AW103" s="29">
        <v>488.67975999999999</v>
      </c>
      <c r="AX103" s="29">
        <f t="shared" ref="AX103:BV103" si="6">615798.41-127118.65</f>
        <v>488679.76</v>
      </c>
      <c r="AY103" s="29">
        <f t="shared" si="6"/>
        <v>488679.76</v>
      </c>
      <c r="AZ103" s="29">
        <f t="shared" si="6"/>
        <v>488679.76</v>
      </c>
      <c r="BA103" s="29">
        <f t="shared" si="6"/>
        <v>488679.76</v>
      </c>
      <c r="BB103" s="29">
        <f t="shared" si="6"/>
        <v>488679.76</v>
      </c>
      <c r="BC103" s="29">
        <f t="shared" si="6"/>
        <v>488679.76</v>
      </c>
      <c r="BD103" s="29">
        <f t="shared" si="6"/>
        <v>488679.76</v>
      </c>
      <c r="BE103" s="29">
        <f t="shared" si="6"/>
        <v>488679.76</v>
      </c>
      <c r="BF103" s="29">
        <f t="shared" si="6"/>
        <v>488679.76</v>
      </c>
      <c r="BG103" s="29">
        <f t="shared" si="6"/>
        <v>488679.76</v>
      </c>
      <c r="BH103" s="29">
        <f t="shared" si="6"/>
        <v>488679.76</v>
      </c>
      <c r="BI103" s="29">
        <f t="shared" si="6"/>
        <v>488679.76</v>
      </c>
      <c r="BJ103" s="29">
        <f t="shared" si="6"/>
        <v>488679.76</v>
      </c>
      <c r="BK103" s="29">
        <f t="shared" si="6"/>
        <v>488679.76</v>
      </c>
      <c r="BL103" s="29">
        <f t="shared" si="6"/>
        <v>488679.76</v>
      </c>
      <c r="BM103" s="29">
        <f t="shared" si="6"/>
        <v>488679.76</v>
      </c>
      <c r="BN103" s="29">
        <f t="shared" si="6"/>
        <v>488679.76</v>
      </c>
      <c r="BO103" s="29">
        <f t="shared" si="6"/>
        <v>488679.76</v>
      </c>
      <c r="BP103" s="29">
        <f t="shared" si="6"/>
        <v>488679.76</v>
      </c>
      <c r="BQ103" s="29">
        <f t="shared" si="6"/>
        <v>488679.76</v>
      </c>
      <c r="BR103" s="29">
        <f t="shared" si="6"/>
        <v>488679.76</v>
      </c>
      <c r="BS103" s="29">
        <f t="shared" si="6"/>
        <v>488679.76</v>
      </c>
      <c r="BT103" s="29">
        <f t="shared" si="6"/>
        <v>488679.76</v>
      </c>
      <c r="BU103" s="29">
        <f t="shared" si="6"/>
        <v>488679.76</v>
      </c>
      <c r="BV103" s="29">
        <f t="shared" si="6"/>
        <v>488679.76</v>
      </c>
      <c r="BW103" s="19" t="s">
        <v>58</v>
      </c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1"/>
    </row>
    <row r="104" spans="1:97" ht="30" customHeight="1" x14ac:dyDescent="0.25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2"/>
      <c r="W104" s="22" t="s">
        <v>154</v>
      </c>
      <c r="X104" s="22" t="s">
        <v>154</v>
      </c>
      <c r="Y104" s="22" t="s">
        <v>154</v>
      </c>
      <c r="Z104" s="22" t="s">
        <v>154</v>
      </c>
      <c r="AA104" s="22" t="s">
        <v>154</v>
      </c>
      <c r="AB104" s="22" t="s">
        <v>154</v>
      </c>
      <c r="AC104" s="22" t="s">
        <v>154</v>
      </c>
      <c r="AD104" s="22" t="s">
        <v>154</v>
      </c>
      <c r="AE104" s="22" t="s">
        <v>154</v>
      </c>
      <c r="AF104" s="22" t="s">
        <v>154</v>
      </c>
      <c r="AG104" s="22" t="s">
        <v>154</v>
      </c>
      <c r="AH104" s="22" t="s">
        <v>154</v>
      </c>
      <c r="AI104" s="22" t="s">
        <v>154</v>
      </c>
      <c r="AJ104" s="22" t="s">
        <v>154</v>
      </c>
      <c r="AK104" s="22" t="s">
        <v>154</v>
      </c>
      <c r="AL104" s="22" t="s">
        <v>154</v>
      </c>
      <c r="AM104" s="22" t="s">
        <v>154</v>
      </c>
      <c r="AN104" s="22" t="s">
        <v>154</v>
      </c>
      <c r="AO104" s="22" t="s">
        <v>154</v>
      </c>
      <c r="AP104" s="22" t="s">
        <v>154</v>
      </c>
      <c r="AQ104" s="22" t="s">
        <v>154</v>
      </c>
      <c r="AR104" s="22" t="s">
        <v>154</v>
      </c>
      <c r="AS104" s="22" t="s">
        <v>154</v>
      </c>
      <c r="AT104" s="22" t="s">
        <v>154</v>
      </c>
      <c r="AU104" s="22" t="s">
        <v>154</v>
      </c>
      <c r="AV104" s="22" t="s">
        <v>154</v>
      </c>
      <c r="AW104" s="29">
        <v>1745.4206799999999</v>
      </c>
      <c r="AX104" s="29">
        <f t="shared" ref="AX104:BV104" si="7">1745420.68</f>
        <v>1745420.68</v>
      </c>
      <c r="AY104" s="29">
        <f t="shared" si="7"/>
        <v>1745420.68</v>
      </c>
      <c r="AZ104" s="29">
        <f t="shared" si="7"/>
        <v>1745420.68</v>
      </c>
      <c r="BA104" s="29">
        <f t="shared" si="7"/>
        <v>1745420.68</v>
      </c>
      <c r="BB104" s="29">
        <f t="shared" si="7"/>
        <v>1745420.68</v>
      </c>
      <c r="BC104" s="29">
        <f t="shared" si="7"/>
        <v>1745420.68</v>
      </c>
      <c r="BD104" s="29">
        <f t="shared" si="7"/>
        <v>1745420.68</v>
      </c>
      <c r="BE104" s="29">
        <f t="shared" si="7"/>
        <v>1745420.68</v>
      </c>
      <c r="BF104" s="29">
        <f t="shared" si="7"/>
        <v>1745420.68</v>
      </c>
      <c r="BG104" s="29">
        <f t="shared" si="7"/>
        <v>1745420.68</v>
      </c>
      <c r="BH104" s="29">
        <f t="shared" si="7"/>
        <v>1745420.68</v>
      </c>
      <c r="BI104" s="29">
        <f t="shared" si="7"/>
        <v>1745420.68</v>
      </c>
      <c r="BJ104" s="29">
        <f t="shared" si="7"/>
        <v>1745420.68</v>
      </c>
      <c r="BK104" s="29">
        <f t="shared" si="7"/>
        <v>1745420.68</v>
      </c>
      <c r="BL104" s="29">
        <f t="shared" si="7"/>
        <v>1745420.68</v>
      </c>
      <c r="BM104" s="29">
        <f t="shared" si="7"/>
        <v>1745420.68</v>
      </c>
      <c r="BN104" s="29">
        <f t="shared" si="7"/>
        <v>1745420.68</v>
      </c>
      <c r="BO104" s="29">
        <f t="shared" si="7"/>
        <v>1745420.68</v>
      </c>
      <c r="BP104" s="29">
        <f t="shared" si="7"/>
        <v>1745420.68</v>
      </c>
      <c r="BQ104" s="29">
        <f t="shared" si="7"/>
        <v>1745420.68</v>
      </c>
      <c r="BR104" s="29">
        <f t="shared" si="7"/>
        <v>1745420.68</v>
      </c>
      <c r="BS104" s="29">
        <f t="shared" si="7"/>
        <v>1745420.68</v>
      </c>
      <c r="BT104" s="29">
        <f t="shared" si="7"/>
        <v>1745420.68</v>
      </c>
      <c r="BU104" s="29">
        <f t="shared" si="7"/>
        <v>1745420.68</v>
      </c>
      <c r="BV104" s="29">
        <f t="shared" si="7"/>
        <v>1745420.68</v>
      </c>
      <c r="BW104" s="19" t="s">
        <v>58</v>
      </c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1"/>
    </row>
    <row r="105" spans="1:97" ht="30" customHeight="1" x14ac:dyDescent="0.25">
      <c r="A105" s="10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2"/>
      <c r="W105" s="22" t="s">
        <v>155</v>
      </c>
      <c r="X105" s="22" t="s">
        <v>155</v>
      </c>
      <c r="Y105" s="22" t="s">
        <v>155</v>
      </c>
      <c r="Z105" s="22" t="s">
        <v>155</v>
      </c>
      <c r="AA105" s="22" t="s">
        <v>155</v>
      </c>
      <c r="AB105" s="22" t="s">
        <v>155</v>
      </c>
      <c r="AC105" s="22" t="s">
        <v>155</v>
      </c>
      <c r="AD105" s="22" t="s">
        <v>155</v>
      </c>
      <c r="AE105" s="22" t="s">
        <v>155</v>
      </c>
      <c r="AF105" s="22" t="s">
        <v>155</v>
      </c>
      <c r="AG105" s="22" t="s">
        <v>155</v>
      </c>
      <c r="AH105" s="22" t="s">
        <v>155</v>
      </c>
      <c r="AI105" s="22" t="s">
        <v>155</v>
      </c>
      <c r="AJ105" s="22" t="s">
        <v>155</v>
      </c>
      <c r="AK105" s="22" t="s">
        <v>155</v>
      </c>
      <c r="AL105" s="22" t="s">
        <v>155</v>
      </c>
      <c r="AM105" s="22" t="s">
        <v>155</v>
      </c>
      <c r="AN105" s="22" t="s">
        <v>155</v>
      </c>
      <c r="AO105" s="22" t="s">
        <v>155</v>
      </c>
      <c r="AP105" s="22" t="s">
        <v>155</v>
      </c>
      <c r="AQ105" s="22" t="s">
        <v>155</v>
      </c>
      <c r="AR105" s="22" t="s">
        <v>155</v>
      </c>
      <c r="AS105" s="22" t="s">
        <v>155</v>
      </c>
      <c r="AT105" s="22" t="s">
        <v>155</v>
      </c>
      <c r="AU105" s="22" t="s">
        <v>155</v>
      </c>
      <c r="AV105" s="22" t="s">
        <v>155</v>
      </c>
      <c r="AW105" s="29">
        <v>1271.1864399999999</v>
      </c>
      <c r="AX105" s="29">
        <v>1271186.44</v>
      </c>
      <c r="AY105" s="29">
        <v>1271186.44</v>
      </c>
      <c r="AZ105" s="29">
        <v>1271186.44</v>
      </c>
      <c r="BA105" s="29">
        <v>1271186.44</v>
      </c>
      <c r="BB105" s="29">
        <v>1271186.44</v>
      </c>
      <c r="BC105" s="29">
        <v>1271186.44</v>
      </c>
      <c r="BD105" s="29">
        <v>1271186.44</v>
      </c>
      <c r="BE105" s="29">
        <v>1271186.44</v>
      </c>
      <c r="BF105" s="29">
        <v>1271186.44</v>
      </c>
      <c r="BG105" s="29">
        <v>1271186.44</v>
      </c>
      <c r="BH105" s="29">
        <v>1271186.44</v>
      </c>
      <c r="BI105" s="29">
        <v>1271186.44</v>
      </c>
      <c r="BJ105" s="29">
        <v>1271186.44</v>
      </c>
      <c r="BK105" s="29">
        <v>1271186.44</v>
      </c>
      <c r="BL105" s="29">
        <v>1271186.44</v>
      </c>
      <c r="BM105" s="29">
        <v>1271186.44</v>
      </c>
      <c r="BN105" s="29">
        <v>1271186.44</v>
      </c>
      <c r="BO105" s="29">
        <v>1271186.44</v>
      </c>
      <c r="BP105" s="29">
        <v>1271186.44</v>
      </c>
      <c r="BQ105" s="29">
        <v>1271186.44</v>
      </c>
      <c r="BR105" s="29">
        <v>1271186.44</v>
      </c>
      <c r="BS105" s="29">
        <v>1271186.44</v>
      </c>
      <c r="BT105" s="29">
        <v>1271186.44</v>
      </c>
      <c r="BU105" s="29">
        <v>1271186.44</v>
      </c>
      <c r="BV105" s="29">
        <v>1271186.44</v>
      </c>
      <c r="BW105" s="19" t="s">
        <v>58</v>
      </c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1"/>
    </row>
    <row r="106" spans="1:97" ht="30" customHeight="1" x14ac:dyDescent="0.25">
      <c r="A106" s="10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2"/>
      <c r="W106" s="22" t="s">
        <v>156</v>
      </c>
      <c r="X106" s="22" t="s">
        <v>156</v>
      </c>
      <c r="Y106" s="22" t="s">
        <v>156</v>
      </c>
      <c r="Z106" s="22" t="s">
        <v>156</v>
      </c>
      <c r="AA106" s="22" t="s">
        <v>156</v>
      </c>
      <c r="AB106" s="22" t="s">
        <v>156</v>
      </c>
      <c r="AC106" s="22" t="s">
        <v>156</v>
      </c>
      <c r="AD106" s="22" t="s">
        <v>156</v>
      </c>
      <c r="AE106" s="22" t="s">
        <v>156</v>
      </c>
      <c r="AF106" s="22" t="s">
        <v>156</v>
      </c>
      <c r="AG106" s="22" t="s">
        <v>156</v>
      </c>
      <c r="AH106" s="22" t="s">
        <v>156</v>
      </c>
      <c r="AI106" s="22" t="s">
        <v>156</v>
      </c>
      <c r="AJ106" s="22" t="s">
        <v>156</v>
      </c>
      <c r="AK106" s="22" t="s">
        <v>156</v>
      </c>
      <c r="AL106" s="22" t="s">
        <v>156</v>
      </c>
      <c r="AM106" s="22" t="s">
        <v>156</v>
      </c>
      <c r="AN106" s="22" t="s">
        <v>156</v>
      </c>
      <c r="AO106" s="22" t="s">
        <v>156</v>
      </c>
      <c r="AP106" s="22" t="s">
        <v>156</v>
      </c>
      <c r="AQ106" s="22" t="s">
        <v>156</v>
      </c>
      <c r="AR106" s="22" t="s">
        <v>156</v>
      </c>
      <c r="AS106" s="22" t="s">
        <v>156</v>
      </c>
      <c r="AT106" s="22" t="s">
        <v>156</v>
      </c>
      <c r="AU106" s="22" t="s">
        <v>156</v>
      </c>
      <c r="AV106" s="22" t="s">
        <v>156</v>
      </c>
      <c r="AW106" s="29">
        <v>865.32119</v>
      </c>
      <c r="AX106" s="29">
        <v>865321.19</v>
      </c>
      <c r="AY106" s="29">
        <v>865321.19</v>
      </c>
      <c r="AZ106" s="29">
        <v>865321.19</v>
      </c>
      <c r="BA106" s="29">
        <v>865321.19</v>
      </c>
      <c r="BB106" s="29">
        <v>865321.19</v>
      </c>
      <c r="BC106" s="29">
        <v>865321.19</v>
      </c>
      <c r="BD106" s="29">
        <v>865321.19</v>
      </c>
      <c r="BE106" s="29">
        <v>865321.19</v>
      </c>
      <c r="BF106" s="29">
        <v>865321.19</v>
      </c>
      <c r="BG106" s="29">
        <v>865321.19</v>
      </c>
      <c r="BH106" s="29">
        <v>865321.19</v>
      </c>
      <c r="BI106" s="29">
        <v>865321.19</v>
      </c>
      <c r="BJ106" s="29">
        <v>865321.19</v>
      </c>
      <c r="BK106" s="29">
        <v>865321.19</v>
      </c>
      <c r="BL106" s="29">
        <v>865321.19</v>
      </c>
      <c r="BM106" s="29">
        <v>865321.19</v>
      </c>
      <c r="BN106" s="29">
        <v>865321.19</v>
      </c>
      <c r="BO106" s="29">
        <v>865321.19</v>
      </c>
      <c r="BP106" s="29">
        <v>865321.19</v>
      </c>
      <c r="BQ106" s="29">
        <v>865321.19</v>
      </c>
      <c r="BR106" s="29">
        <v>865321.19</v>
      </c>
      <c r="BS106" s="29">
        <v>865321.19</v>
      </c>
      <c r="BT106" s="29">
        <v>865321.19</v>
      </c>
      <c r="BU106" s="29">
        <v>865321.19</v>
      </c>
      <c r="BV106" s="29">
        <v>865321.19</v>
      </c>
      <c r="BW106" s="19" t="s">
        <v>58</v>
      </c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1"/>
    </row>
    <row r="107" spans="1:97" ht="31.5" customHeight="1" x14ac:dyDescent="0.25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2"/>
      <c r="W107" s="30" t="s">
        <v>157</v>
      </c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2"/>
      <c r="AW107" s="29">
        <v>143.70838000000001</v>
      </c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19" t="s">
        <v>58</v>
      </c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1"/>
    </row>
    <row r="108" spans="1:97" ht="48.75" customHeight="1" x14ac:dyDescent="0.25">
      <c r="A108" s="1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2"/>
      <c r="W108" s="30" t="s">
        <v>158</v>
      </c>
      <c r="X108" s="31" t="s">
        <v>158</v>
      </c>
      <c r="Y108" s="31" t="s">
        <v>158</v>
      </c>
      <c r="Z108" s="31" t="s">
        <v>158</v>
      </c>
      <c r="AA108" s="31" t="s">
        <v>158</v>
      </c>
      <c r="AB108" s="31" t="s">
        <v>158</v>
      </c>
      <c r="AC108" s="31" t="s">
        <v>158</v>
      </c>
      <c r="AD108" s="31" t="s">
        <v>158</v>
      </c>
      <c r="AE108" s="31" t="s">
        <v>158</v>
      </c>
      <c r="AF108" s="31" t="s">
        <v>158</v>
      </c>
      <c r="AG108" s="31" t="s">
        <v>158</v>
      </c>
      <c r="AH108" s="31" t="s">
        <v>158</v>
      </c>
      <c r="AI108" s="31" t="s">
        <v>158</v>
      </c>
      <c r="AJ108" s="31" t="s">
        <v>158</v>
      </c>
      <c r="AK108" s="31" t="s">
        <v>158</v>
      </c>
      <c r="AL108" s="31" t="s">
        <v>158</v>
      </c>
      <c r="AM108" s="31" t="s">
        <v>158</v>
      </c>
      <c r="AN108" s="31" t="s">
        <v>158</v>
      </c>
      <c r="AO108" s="31" t="s">
        <v>158</v>
      </c>
      <c r="AP108" s="31" t="s">
        <v>158</v>
      </c>
      <c r="AQ108" s="31" t="s">
        <v>158</v>
      </c>
      <c r="AR108" s="31" t="s">
        <v>158</v>
      </c>
      <c r="AS108" s="31" t="s">
        <v>158</v>
      </c>
      <c r="AT108" s="31" t="s">
        <v>158</v>
      </c>
      <c r="AU108" s="31" t="s">
        <v>158</v>
      </c>
      <c r="AV108" s="32" t="s">
        <v>158</v>
      </c>
      <c r="AW108" s="29">
        <v>5452.5447100000001</v>
      </c>
      <c r="AX108" s="29">
        <f t="shared" ref="AX108:BV108" si="8">(93246.3+5299973)*1.1%+93246.3+5299973</f>
        <v>5452544.7122999998</v>
      </c>
      <c r="AY108" s="29">
        <f t="shared" si="8"/>
        <v>5452544.7122999998</v>
      </c>
      <c r="AZ108" s="29">
        <f t="shared" si="8"/>
        <v>5452544.7122999998</v>
      </c>
      <c r="BA108" s="29">
        <f t="shared" si="8"/>
        <v>5452544.7122999998</v>
      </c>
      <c r="BB108" s="29">
        <f t="shared" si="8"/>
        <v>5452544.7122999998</v>
      </c>
      <c r="BC108" s="29">
        <f t="shared" si="8"/>
        <v>5452544.7122999998</v>
      </c>
      <c r="BD108" s="29">
        <f t="shared" si="8"/>
        <v>5452544.7122999998</v>
      </c>
      <c r="BE108" s="29">
        <f t="shared" si="8"/>
        <v>5452544.7122999998</v>
      </c>
      <c r="BF108" s="29">
        <f t="shared" si="8"/>
        <v>5452544.7122999998</v>
      </c>
      <c r="BG108" s="29">
        <f t="shared" si="8"/>
        <v>5452544.7122999998</v>
      </c>
      <c r="BH108" s="29">
        <f t="shared" si="8"/>
        <v>5452544.7122999998</v>
      </c>
      <c r="BI108" s="29">
        <f t="shared" si="8"/>
        <v>5452544.7122999998</v>
      </c>
      <c r="BJ108" s="29">
        <f t="shared" si="8"/>
        <v>5452544.7122999998</v>
      </c>
      <c r="BK108" s="29">
        <f t="shared" si="8"/>
        <v>5452544.7122999998</v>
      </c>
      <c r="BL108" s="29">
        <f t="shared" si="8"/>
        <v>5452544.7122999998</v>
      </c>
      <c r="BM108" s="29">
        <f t="shared" si="8"/>
        <v>5452544.7122999998</v>
      </c>
      <c r="BN108" s="29">
        <f t="shared" si="8"/>
        <v>5452544.7122999998</v>
      </c>
      <c r="BO108" s="29">
        <f t="shared" si="8"/>
        <v>5452544.7122999998</v>
      </c>
      <c r="BP108" s="29">
        <f t="shared" si="8"/>
        <v>5452544.7122999998</v>
      </c>
      <c r="BQ108" s="29">
        <f t="shared" si="8"/>
        <v>5452544.7122999998</v>
      </c>
      <c r="BR108" s="29">
        <f t="shared" si="8"/>
        <v>5452544.7122999998</v>
      </c>
      <c r="BS108" s="29">
        <f t="shared" si="8"/>
        <v>5452544.7122999998</v>
      </c>
      <c r="BT108" s="29">
        <f t="shared" si="8"/>
        <v>5452544.7122999998</v>
      </c>
      <c r="BU108" s="29">
        <f t="shared" si="8"/>
        <v>5452544.7122999998</v>
      </c>
      <c r="BV108" s="29">
        <f t="shared" si="8"/>
        <v>5452544.7122999998</v>
      </c>
      <c r="BW108" s="19" t="s">
        <v>58</v>
      </c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1"/>
    </row>
    <row r="109" spans="1:97" ht="33" customHeight="1" x14ac:dyDescent="0.25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2"/>
      <c r="W109" s="30" t="s">
        <v>159</v>
      </c>
      <c r="X109" s="31" t="s">
        <v>159</v>
      </c>
      <c r="Y109" s="31" t="s">
        <v>159</v>
      </c>
      <c r="Z109" s="31" t="s">
        <v>159</v>
      </c>
      <c r="AA109" s="31" t="s">
        <v>159</v>
      </c>
      <c r="AB109" s="31" t="s">
        <v>159</v>
      </c>
      <c r="AC109" s="31" t="s">
        <v>159</v>
      </c>
      <c r="AD109" s="31" t="s">
        <v>159</v>
      </c>
      <c r="AE109" s="31" t="s">
        <v>159</v>
      </c>
      <c r="AF109" s="31" t="s">
        <v>159</v>
      </c>
      <c r="AG109" s="31" t="s">
        <v>159</v>
      </c>
      <c r="AH109" s="31" t="s">
        <v>159</v>
      </c>
      <c r="AI109" s="31" t="s">
        <v>159</v>
      </c>
      <c r="AJ109" s="31" t="s">
        <v>159</v>
      </c>
      <c r="AK109" s="31" t="s">
        <v>159</v>
      </c>
      <c r="AL109" s="31" t="s">
        <v>159</v>
      </c>
      <c r="AM109" s="31" t="s">
        <v>159</v>
      </c>
      <c r="AN109" s="31" t="s">
        <v>159</v>
      </c>
      <c r="AO109" s="31" t="s">
        <v>159</v>
      </c>
      <c r="AP109" s="31" t="s">
        <v>159</v>
      </c>
      <c r="AQ109" s="31" t="s">
        <v>159</v>
      </c>
      <c r="AR109" s="31" t="s">
        <v>159</v>
      </c>
      <c r="AS109" s="31" t="s">
        <v>159</v>
      </c>
      <c r="AT109" s="31" t="s">
        <v>159</v>
      </c>
      <c r="AU109" s="31" t="s">
        <v>159</v>
      </c>
      <c r="AV109" s="32" t="s">
        <v>159</v>
      </c>
      <c r="AW109" s="29">
        <v>784.57087000000001</v>
      </c>
      <c r="AX109" s="29">
        <f t="shared" ref="AX109:BV109" si="9">776034.49*1.1%+776034.49</f>
        <v>784570.86939000001</v>
      </c>
      <c r="AY109" s="29">
        <f t="shared" si="9"/>
        <v>784570.86939000001</v>
      </c>
      <c r="AZ109" s="29">
        <f t="shared" si="9"/>
        <v>784570.86939000001</v>
      </c>
      <c r="BA109" s="29">
        <f t="shared" si="9"/>
        <v>784570.86939000001</v>
      </c>
      <c r="BB109" s="29">
        <f t="shared" si="9"/>
        <v>784570.86939000001</v>
      </c>
      <c r="BC109" s="29">
        <f t="shared" si="9"/>
        <v>784570.86939000001</v>
      </c>
      <c r="BD109" s="29">
        <f t="shared" si="9"/>
        <v>784570.86939000001</v>
      </c>
      <c r="BE109" s="29">
        <f t="shared" si="9"/>
        <v>784570.86939000001</v>
      </c>
      <c r="BF109" s="29">
        <f t="shared" si="9"/>
        <v>784570.86939000001</v>
      </c>
      <c r="BG109" s="29">
        <f t="shared" si="9"/>
        <v>784570.86939000001</v>
      </c>
      <c r="BH109" s="29">
        <f t="shared" si="9"/>
        <v>784570.86939000001</v>
      </c>
      <c r="BI109" s="29">
        <f t="shared" si="9"/>
        <v>784570.86939000001</v>
      </c>
      <c r="BJ109" s="29">
        <f t="shared" si="9"/>
        <v>784570.86939000001</v>
      </c>
      <c r="BK109" s="29">
        <f t="shared" si="9"/>
        <v>784570.86939000001</v>
      </c>
      <c r="BL109" s="29">
        <f t="shared" si="9"/>
        <v>784570.86939000001</v>
      </c>
      <c r="BM109" s="29">
        <f t="shared" si="9"/>
        <v>784570.86939000001</v>
      </c>
      <c r="BN109" s="29">
        <f t="shared" si="9"/>
        <v>784570.86939000001</v>
      </c>
      <c r="BO109" s="29">
        <f t="shared" si="9"/>
        <v>784570.86939000001</v>
      </c>
      <c r="BP109" s="29">
        <f t="shared" si="9"/>
        <v>784570.86939000001</v>
      </c>
      <c r="BQ109" s="29">
        <f t="shared" si="9"/>
        <v>784570.86939000001</v>
      </c>
      <c r="BR109" s="29">
        <f t="shared" si="9"/>
        <v>784570.86939000001</v>
      </c>
      <c r="BS109" s="29">
        <f t="shared" si="9"/>
        <v>784570.86939000001</v>
      </c>
      <c r="BT109" s="29">
        <f t="shared" si="9"/>
        <v>784570.86939000001</v>
      </c>
      <c r="BU109" s="29">
        <f t="shared" si="9"/>
        <v>784570.86939000001</v>
      </c>
      <c r="BV109" s="29">
        <f t="shared" si="9"/>
        <v>784570.86939000001</v>
      </c>
      <c r="BW109" s="19" t="s">
        <v>58</v>
      </c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1"/>
    </row>
    <row r="110" spans="1:97" ht="31.5" customHeight="1" x14ac:dyDescent="0.25">
      <c r="A110" s="10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2"/>
      <c r="W110" s="22" t="s">
        <v>160</v>
      </c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9">
        <v>24562</v>
      </c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19" t="s">
        <v>58</v>
      </c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1"/>
    </row>
    <row r="111" spans="1:97" ht="23.25" customHeight="1" x14ac:dyDescent="0.25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2"/>
      <c r="W111" s="22" t="s">
        <v>37</v>
      </c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9">
        <f>AW110+AW109+AW108+AW107+AW106+AW105+AW104+AW103+AW102+AW101+AW100+AW99+AW98+AW97+AW96+AW95+AW94+AW93</f>
        <v>172519.17437099997</v>
      </c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30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2"/>
    </row>
    <row r="112" spans="1:97" ht="15" customHeight="1" x14ac:dyDescent="0.25">
      <c r="A112" s="10" t="s">
        <v>38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30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2"/>
    </row>
    <row r="113" spans="1:97" ht="48" customHeight="1" x14ac:dyDescent="0.25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2"/>
      <c r="W113" s="22" t="s">
        <v>69</v>
      </c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9">
        <v>9509.6200000000008</v>
      </c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19" t="s">
        <v>58</v>
      </c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1"/>
    </row>
    <row r="114" spans="1:97" ht="47.25" customHeight="1" x14ac:dyDescent="0.25">
      <c r="A114" s="10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2"/>
      <c r="W114" s="22" t="s">
        <v>63</v>
      </c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9">
        <v>1428.3</v>
      </c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19" t="s">
        <v>58</v>
      </c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1"/>
    </row>
    <row r="115" spans="1:97" ht="50.25" customHeight="1" x14ac:dyDescent="0.25">
      <c r="A115" s="1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2"/>
      <c r="W115" s="22" t="s">
        <v>149</v>
      </c>
      <c r="X115" s="22" t="s">
        <v>149</v>
      </c>
      <c r="Y115" s="22" t="s">
        <v>149</v>
      </c>
      <c r="Z115" s="22" t="s">
        <v>149</v>
      </c>
      <c r="AA115" s="22" t="s">
        <v>149</v>
      </c>
      <c r="AB115" s="22" t="s">
        <v>149</v>
      </c>
      <c r="AC115" s="22" t="s">
        <v>149</v>
      </c>
      <c r="AD115" s="22" t="s">
        <v>149</v>
      </c>
      <c r="AE115" s="22" t="s">
        <v>149</v>
      </c>
      <c r="AF115" s="22" t="s">
        <v>149</v>
      </c>
      <c r="AG115" s="22" t="s">
        <v>149</v>
      </c>
      <c r="AH115" s="22" t="s">
        <v>149</v>
      </c>
      <c r="AI115" s="22" t="s">
        <v>149</v>
      </c>
      <c r="AJ115" s="22" t="s">
        <v>149</v>
      </c>
      <c r="AK115" s="22" t="s">
        <v>149</v>
      </c>
      <c r="AL115" s="22" t="s">
        <v>149</v>
      </c>
      <c r="AM115" s="22" t="s">
        <v>149</v>
      </c>
      <c r="AN115" s="22" t="s">
        <v>149</v>
      </c>
      <c r="AO115" s="22" t="s">
        <v>149</v>
      </c>
      <c r="AP115" s="22" t="s">
        <v>149</v>
      </c>
      <c r="AQ115" s="22" t="s">
        <v>149</v>
      </c>
      <c r="AR115" s="22" t="s">
        <v>149</v>
      </c>
      <c r="AS115" s="22" t="s">
        <v>149</v>
      </c>
      <c r="AT115" s="22" t="s">
        <v>149</v>
      </c>
      <c r="AU115" s="22" t="s">
        <v>149</v>
      </c>
      <c r="AV115" s="22" t="s">
        <v>149</v>
      </c>
      <c r="AW115" s="29">
        <v>23118.47</v>
      </c>
      <c r="AX115" s="29">
        <v>23118465.650000006</v>
      </c>
      <c r="AY115" s="29">
        <v>23118465.650000006</v>
      </c>
      <c r="AZ115" s="29">
        <v>23118465.650000006</v>
      </c>
      <c r="BA115" s="29">
        <v>23118465.650000006</v>
      </c>
      <c r="BB115" s="29">
        <v>23118465.650000006</v>
      </c>
      <c r="BC115" s="29">
        <v>23118465.650000006</v>
      </c>
      <c r="BD115" s="29">
        <v>23118465.650000006</v>
      </c>
      <c r="BE115" s="29">
        <v>23118465.650000006</v>
      </c>
      <c r="BF115" s="29">
        <v>23118465.650000006</v>
      </c>
      <c r="BG115" s="29">
        <v>23118465.650000006</v>
      </c>
      <c r="BH115" s="29">
        <v>23118465.650000006</v>
      </c>
      <c r="BI115" s="29">
        <v>23118465.650000006</v>
      </c>
      <c r="BJ115" s="29">
        <v>23118465.650000006</v>
      </c>
      <c r="BK115" s="29">
        <v>23118465.650000006</v>
      </c>
      <c r="BL115" s="29">
        <v>23118465.650000006</v>
      </c>
      <c r="BM115" s="29">
        <v>23118465.650000006</v>
      </c>
      <c r="BN115" s="29">
        <v>23118465.650000006</v>
      </c>
      <c r="BO115" s="29">
        <v>23118465.650000006</v>
      </c>
      <c r="BP115" s="29">
        <v>23118465.650000006</v>
      </c>
      <c r="BQ115" s="29">
        <v>23118465.650000006</v>
      </c>
      <c r="BR115" s="29">
        <v>23118465.650000006</v>
      </c>
      <c r="BS115" s="29">
        <v>23118465.650000006</v>
      </c>
      <c r="BT115" s="29">
        <v>23118465.650000006</v>
      </c>
      <c r="BU115" s="29">
        <v>23118465.650000006</v>
      </c>
      <c r="BV115" s="29">
        <v>23118465.650000006</v>
      </c>
      <c r="BW115" s="19" t="s">
        <v>58</v>
      </c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1"/>
    </row>
    <row r="116" spans="1:97" ht="39" customHeight="1" x14ac:dyDescent="0.25">
      <c r="A116" s="10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2"/>
      <c r="W116" s="22" t="s">
        <v>150</v>
      </c>
      <c r="X116" s="22" t="s">
        <v>150</v>
      </c>
      <c r="Y116" s="22" t="s">
        <v>150</v>
      </c>
      <c r="Z116" s="22" t="s">
        <v>150</v>
      </c>
      <c r="AA116" s="22" t="s">
        <v>150</v>
      </c>
      <c r="AB116" s="22" t="s">
        <v>150</v>
      </c>
      <c r="AC116" s="22" t="s">
        <v>150</v>
      </c>
      <c r="AD116" s="22" t="s">
        <v>150</v>
      </c>
      <c r="AE116" s="22" t="s">
        <v>150</v>
      </c>
      <c r="AF116" s="22" t="s">
        <v>150</v>
      </c>
      <c r="AG116" s="22" t="s">
        <v>150</v>
      </c>
      <c r="AH116" s="22" t="s">
        <v>150</v>
      </c>
      <c r="AI116" s="22" t="s">
        <v>150</v>
      </c>
      <c r="AJ116" s="22" t="s">
        <v>150</v>
      </c>
      <c r="AK116" s="22" t="s">
        <v>150</v>
      </c>
      <c r="AL116" s="22" t="s">
        <v>150</v>
      </c>
      <c r="AM116" s="22" t="s">
        <v>150</v>
      </c>
      <c r="AN116" s="22" t="s">
        <v>150</v>
      </c>
      <c r="AO116" s="22" t="s">
        <v>150</v>
      </c>
      <c r="AP116" s="22" t="s">
        <v>150</v>
      </c>
      <c r="AQ116" s="22" t="s">
        <v>150</v>
      </c>
      <c r="AR116" s="22" t="s">
        <v>150</v>
      </c>
      <c r="AS116" s="22" t="s">
        <v>150</v>
      </c>
      <c r="AT116" s="22" t="s">
        <v>150</v>
      </c>
      <c r="AU116" s="22" t="s">
        <v>150</v>
      </c>
      <c r="AV116" s="22" t="s">
        <v>150</v>
      </c>
      <c r="AW116" s="29">
        <v>31339.86</v>
      </c>
      <c r="AX116" s="29">
        <v>31339857.180000003</v>
      </c>
      <c r="AY116" s="29">
        <v>31339857.180000003</v>
      </c>
      <c r="AZ116" s="29">
        <v>31339857.180000003</v>
      </c>
      <c r="BA116" s="29">
        <v>31339857.180000003</v>
      </c>
      <c r="BB116" s="29">
        <v>31339857.180000003</v>
      </c>
      <c r="BC116" s="29">
        <v>31339857.180000003</v>
      </c>
      <c r="BD116" s="29">
        <v>31339857.180000003</v>
      </c>
      <c r="BE116" s="29">
        <v>31339857.180000003</v>
      </c>
      <c r="BF116" s="29">
        <v>31339857.180000003</v>
      </c>
      <c r="BG116" s="29">
        <v>31339857.180000003</v>
      </c>
      <c r="BH116" s="29">
        <v>31339857.180000003</v>
      </c>
      <c r="BI116" s="29">
        <v>31339857.180000003</v>
      </c>
      <c r="BJ116" s="29">
        <v>31339857.180000003</v>
      </c>
      <c r="BK116" s="29">
        <v>31339857.180000003</v>
      </c>
      <c r="BL116" s="29">
        <v>31339857.180000003</v>
      </c>
      <c r="BM116" s="29">
        <v>31339857.180000003</v>
      </c>
      <c r="BN116" s="29">
        <v>31339857.180000003</v>
      </c>
      <c r="BO116" s="29">
        <v>31339857.180000003</v>
      </c>
      <c r="BP116" s="29">
        <v>31339857.180000003</v>
      </c>
      <c r="BQ116" s="29">
        <v>31339857.180000003</v>
      </c>
      <c r="BR116" s="29">
        <v>31339857.180000003</v>
      </c>
      <c r="BS116" s="29">
        <v>31339857.180000003</v>
      </c>
      <c r="BT116" s="29">
        <v>31339857.180000003</v>
      </c>
      <c r="BU116" s="29">
        <v>31339857.180000003</v>
      </c>
      <c r="BV116" s="29">
        <v>31339857.180000003</v>
      </c>
      <c r="BW116" s="19" t="s">
        <v>58</v>
      </c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1"/>
    </row>
    <row r="117" spans="1:97" ht="39" customHeight="1" x14ac:dyDescent="0.25">
      <c r="A117" s="10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2"/>
      <c r="W117" s="22" t="s">
        <v>151</v>
      </c>
      <c r="X117" s="22" t="s">
        <v>151</v>
      </c>
      <c r="Y117" s="22" t="s">
        <v>151</v>
      </c>
      <c r="Z117" s="22" t="s">
        <v>151</v>
      </c>
      <c r="AA117" s="22" t="s">
        <v>151</v>
      </c>
      <c r="AB117" s="22" t="s">
        <v>151</v>
      </c>
      <c r="AC117" s="22" t="s">
        <v>151</v>
      </c>
      <c r="AD117" s="22" t="s">
        <v>151</v>
      </c>
      <c r="AE117" s="22" t="s">
        <v>151</v>
      </c>
      <c r="AF117" s="22" t="s">
        <v>151</v>
      </c>
      <c r="AG117" s="22" t="s">
        <v>151</v>
      </c>
      <c r="AH117" s="22" t="s">
        <v>151</v>
      </c>
      <c r="AI117" s="22" t="s">
        <v>151</v>
      </c>
      <c r="AJ117" s="22" t="s">
        <v>151</v>
      </c>
      <c r="AK117" s="22" t="s">
        <v>151</v>
      </c>
      <c r="AL117" s="22" t="s">
        <v>151</v>
      </c>
      <c r="AM117" s="22" t="s">
        <v>151</v>
      </c>
      <c r="AN117" s="22" t="s">
        <v>151</v>
      </c>
      <c r="AO117" s="22" t="s">
        <v>151</v>
      </c>
      <c r="AP117" s="22" t="s">
        <v>151</v>
      </c>
      <c r="AQ117" s="22" t="s">
        <v>151</v>
      </c>
      <c r="AR117" s="22" t="s">
        <v>151</v>
      </c>
      <c r="AS117" s="22" t="s">
        <v>151</v>
      </c>
      <c r="AT117" s="22" t="s">
        <v>151</v>
      </c>
      <c r="AU117" s="22" t="s">
        <v>151</v>
      </c>
      <c r="AV117" s="22" t="s">
        <v>151</v>
      </c>
      <c r="AW117" s="29">
        <v>27969.57</v>
      </c>
      <c r="AX117" s="29">
        <v>27969574.050000001</v>
      </c>
      <c r="AY117" s="29">
        <v>27969574.050000001</v>
      </c>
      <c r="AZ117" s="29">
        <v>27969574.050000001</v>
      </c>
      <c r="BA117" s="29">
        <v>27969574.050000001</v>
      </c>
      <c r="BB117" s="29">
        <v>27969574.050000001</v>
      </c>
      <c r="BC117" s="29">
        <v>27969574.050000001</v>
      </c>
      <c r="BD117" s="29">
        <v>27969574.050000001</v>
      </c>
      <c r="BE117" s="29">
        <v>27969574.050000001</v>
      </c>
      <c r="BF117" s="29">
        <v>27969574.050000001</v>
      </c>
      <c r="BG117" s="29">
        <v>27969574.050000001</v>
      </c>
      <c r="BH117" s="29">
        <v>27969574.050000001</v>
      </c>
      <c r="BI117" s="29">
        <v>27969574.050000001</v>
      </c>
      <c r="BJ117" s="29">
        <v>27969574.050000001</v>
      </c>
      <c r="BK117" s="29">
        <v>27969574.050000001</v>
      </c>
      <c r="BL117" s="29">
        <v>27969574.050000001</v>
      </c>
      <c r="BM117" s="29">
        <v>27969574.050000001</v>
      </c>
      <c r="BN117" s="29">
        <v>27969574.050000001</v>
      </c>
      <c r="BO117" s="29">
        <v>27969574.050000001</v>
      </c>
      <c r="BP117" s="29">
        <v>27969574.050000001</v>
      </c>
      <c r="BQ117" s="29">
        <v>27969574.050000001</v>
      </c>
      <c r="BR117" s="29">
        <v>27969574.050000001</v>
      </c>
      <c r="BS117" s="29">
        <v>27969574.050000001</v>
      </c>
      <c r="BT117" s="29">
        <v>27969574.050000001</v>
      </c>
      <c r="BU117" s="29">
        <v>27969574.050000001</v>
      </c>
      <c r="BV117" s="29">
        <v>27969574.050000001</v>
      </c>
      <c r="BW117" s="19" t="s">
        <v>58</v>
      </c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1"/>
    </row>
    <row r="118" spans="1:97" ht="37.5" customHeight="1" x14ac:dyDescent="0.25">
      <c r="A118" s="1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2"/>
      <c r="W118" s="22" t="s">
        <v>152</v>
      </c>
      <c r="X118" s="22" t="s">
        <v>152</v>
      </c>
      <c r="Y118" s="22" t="s">
        <v>152</v>
      </c>
      <c r="Z118" s="22" t="s">
        <v>152</v>
      </c>
      <c r="AA118" s="22" t="s">
        <v>152</v>
      </c>
      <c r="AB118" s="22" t="s">
        <v>152</v>
      </c>
      <c r="AC118" s="22" t="s">
        <v>152</v>
      </c>
      <c r="AD118" s="22" t="s">
        <v>152</v>
      </c>
      <c r="AE118" s="22" t="s">
        <v>152</v>
      </c>
      <c r="AF118" s="22" t="s">
        <v>152</v>
      </c>
      <c r="AG118" s="22" t="s">
        <v>152</v>
      </c>
      <c r="AH118" s="22" t="s">
        <v>152</v>
      </c>
      <c r="AI118" s="22" t="s">
        <v>152</v>
      </c>
      <c r="AJ118" s="22" t="s">
        <v>152</v>
      </c>
      <c r="AK118" s="22" t="s">
        <v>152</v>
      </c>
      <c r="AL118" s="22" t="s">
        <v>152</v>
      </c>
      <c r="AM118" s="22" t="s">
        <v>152</v>
      </c>
      <c r="AN118" s="22" t="s">
        <v>152</v>
      </c>
      <c r="AO118" s="22" t="s">
        <v>152</v>
      </c>
      <c r="AP118" s="22" t="s">
        <v>152</v>
      </c>
      <c r="AQ118" s="22" t="s">
        <v>152</v>
      </c>
      <c r="AR118" s="22" t="s">
        <v>152</v>
      </c>
      <c r="AS118" s="22" t="s">
        <v>152</v>
      </c>
      <c r="AT118" s="22" t="s">
        <v>152</v>
      </c>
      <c r="AU118" s="22" t="s">
        <v>152</v>
      </c>
      <c r="AV118" s="22" t="s">
        <v>152</v>
      </c>
      <c r="AW118" s="29">
        <v>29957.53</v>
      </c>
      <c r="AX118" s="29">
        <v>29957534.560000002</v>
      </c>
      <c r="AY118" s="29">
        <v>29957534.560000002</v>
      </c>
      <c r="AZ118" s="29">
        <v>29957534.560000002</v>
      </c>
      <c r="BA118" s="29">
        <v>29957534.560000002</v>
      </c>
      <c r="BB118" s="29">
        <v>29957534.560000002</v>
      </c>
      <c r="BC118" s="29">
        <v>29957534.560000002</v>
      </c>
      <c r="BD118" s="29">
        <v>29957534.560000002</v>
      </c>
      <c r="BE118" s="29">
        <v>29957534.560000002</v>
      </c>
      <c r="BF118" s="29">
        <v>29957534.560000002</v>
      </c>
      <c r="BG118" s="29">
        <v>29957534.560000002</v>
      </c>
      <c r="BH118" s="29">
        <v>29957534.560000002</v>
      </c>
      <c r="BI118" s="29">
        <v>29957534.560000002</v>
      </c>
      <c r="BJ118" s="29">
        <v>29957534.560000002</v>
      </c>
      <c r="BK118" s="29">
        <v>29957534.560000002</v>
      </c>
      <c r="BL118" s="29">
        <v>29957534.560000002</v>
      </c>
      <c r="BM118" s="29">
        <v>29957534.560000002</v>
      </c>
      <c r="BN118" s="29">
        <v>29957534.560000002</v>
      </c>
      <c r="BO118" s="29">
        <v>29957534.560000002</v>
      </c>
      <c r="BP118" s="29">
        <v>29957534.560000002</v>
      </c>
      <c r="BQ118" s="29">
        <v>29957534.560000002</v>
      </c>
      <c r="BR118" s="29">
        <v>29957534.560000002</v>
      </c>
      <c r="BS118" s="29">
        <v>29957534.560000002</v>
      </c>
      <c r="BT118" s="29">
        <v>29957534.560000002</v>
      </c>
      <c r="BU118" s="29">
        <v>29957534.560000002</v>
      </c>
      <c r="BV118" s="29">
        <v>29957534.560000002</v>
      </c>
      <c r="BW118" s="19" t="s">
        <v>58</v>
      </c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1"/>
    </row>
    <row r="119" spans="1:97" ht="33" customHeight="1" x14ac:dyDescent="0.25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2"/>
      <c r="W119" s="22" t="s">
        <v>135</v>
      </c>
      <c r="X119" s="22" t="s">
        <v>135</v>
      </c>
      <c r="Y119" s="22" t="s">
        <v>135</v>
      </c>
      <c r="Z119" s="22" t="s">
        <v>135</v>
      </c>
      <c r="AA119" s="22" t="s">
        <v>135</v>
      </c>
      <c r="AB119" s="22" t="s">
        <v>135</v>
      </c>
      <c r="AC119" s="22" t="s">
        <v>135</v>
      </c>
      <c r="AD119" s="22" t="s">
        <v>135</v>
      </c>
      <c r="AE119" s="22" t="s">
        <v>135</v>
      </c>
      <c r="AF119" s="22" t="s">
        <v>135</v>
      </c>
      <c r="AG119" s="22" t="s">
        <v>135</v>
      </c>
      <c r="AH119" s="22" t="s">
        <v>135</v>
      </c>
      <c r="AI119" s="22" t="s">
        <v>135</v>
      </c>
      <c r="AJ119" s="22" t="s">
        <v>135</v>
      </c>
      <c r="AK119" s="22" t="s">
        <v>135</v>
      </c>
      <c r="AL119" s="22" t="s">
        <v>135</v>
      </c>
      <c r="AM119" s="22" t="s">
        <v>135</v>
      </c>
      <c r="AN119" s="22" t="s">
        <v>135</v>
      </c>
      <c r="AO119" s="22" t="s">
        <v>135</v>
      </c>
      <c r="AP119" s="22" t="s">
        <v>135</v>
      </c>
      <c r="AQ119" s="22" t="s">
        <v>135</v>
      </c>
      <c r="AR119" s="22" t="s">
        <v>135</v>
      </c>
      <c r="AS119" s="22" t="s">
        <v>135</v>
      </c>
      <c r="AT119" s="22" t="s">
        <v>135</v>
      </c>
      <c r="AU119" s="22" t="s">
        <v>135</v>
      </c>
      <c r="AV119" s="22" t="s">
        <v>135</v>
      </c>
      <c r="AW119" s="29">
        <v>500</v>
      </c>
      <c r="AX119" s="29">
        <v>499999.99999999988</v>
      </c>
      <c r="AY119" s="29">
        <v>499999.99999999988</v>
      </c>
      <c r="AZ119" s="29">
        <v>499999.99999999988</v>
      </c>
      <c r="BA119" s="29">
        <v>499999.99999999988</v>
      </c>
      <c r="BB119" s="29">
        <v>499999.99999999988</v>
      </c>
      <c r="BC119" s="29">
        <v>499999.99999999988</v>
      </c>
      <c r="BD119" s="29">
        <v>499999.99999999988</v>
      </c>
      <c r="BE119" s="29">
        <v>499999.99999999988</v>
      </c>
      <c r="BF119" s="29">
        <v>499999.99999999988</v>
      </c>
      <c r="BG119" s="29">
        <v>499999.99999999988</v>
      </c>
      <c r="BH119" s="29">
        <v>499999.99999999988</v>
      </c>
      <c r="BI119" s="29">
        <v>499999.99999999988</v>
      </c>
      <c r="BJ119" s="29">
        <v>499999.99999999988</v>
      </c>
      <c r="BK119" s="29">
        <v>499999.99999999988</v>
      </c>
      <c r="BL119" s="29">
        <v>499999.99999999988</v>
      </c>
      <c r="BM119" s="29">
        <v>499999.99999999988</v>
      </c>
      <c r="BN119" s="29">
        <v>499999.99999999988</v>
      </c>
      <c r="BO119" s="29">
        <v>499999.99999999988</v>
      </c>
      <c r="BP119" s="29">
        <v>499999.99999999988</v>
      </c>
      <c r="BQ119" s="29">
        <v>499999.99999999988</v>
      </c>
      <c r="BR119" s="29">
        <v>499999.99999999988</v>
      </c>
      <c r="BS119" s="29">
        <v>499999.99999999988</v>
      </c>
      <c r="BT119" s="29">
        <v>499999.99999999988</v>
      </c>
      <c r="BU119" s="29">
        <v>499999.99999999988</v>
      </c>
      <c r="BV119" s="29">
        <v>499999.99999999988</v>
      </c>
      <c r="BW119" s="19" t="s">
        <v>58</v>
      </c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1"/>
    </row>
    <row r="120" spans="1:97" ht="33" customHeight="1" x14ac:dyDescent="0.25">
      <c r="A120" s="10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2"/>
      <c r="W120" s="22" t="s">
        <v>136</v>
      </c>
      <c r="X120" s="22" t="s">
        <v>136</v>
      </c>
      <c r="Y120" s="22" t="s">
        <v>136</v>
      </c>
      <c r="Z120" s="22" t="s">
        <v>136</v>
      </c>
      <c r="AA120" s="22" t="s">
        <v>136</v>
      </c>
      <c r="AB120" s="22" t="s">
        <v>136</v>
      </c>
      <c r="AC120" s="22" t="s">
        <v>136</v>
      </c>
      <c r="AD120" s="22" t="s">
        <v>136</v>
      </c>
      <c r="AE120" s="22" t="s">
        <v>136</v>
      </c>
      <c r="AF120" s="22" t="s">
        <v>136</v>
      </c>
      <c r="AG120" s="22" t="s">
        <v>136</v>
      </c>
      <c r="AH120" s="22" t="s">
        <v>136</v>
      </c>
      <c r="AI120" s="22" t="s">
        <v>136</v>
      </c>
      <c r="AJ120" s="22" t="s">
        <v>136</v>
      </c>
      <c r="AK120" s="22" t="s">
        <v>136</v>
      </c>
      <c r="AL120" s="22" t="s">
        <v>136</v>
      </c>
      <c r="AM120" s="22" t="s">
        <v>136</v>
      </c>
      <c r="AN120" s="22" t="s">
        <v>136</v>
      </c>
      <c r="AO120" s="22" t="s">
        <v>136</v>
      </c>
      <c r="AP120" s="22" t="s">
        <v>136</v>
      </c>
      <c r="AQ120" s="22" t="s">
        <v>136</v>
      </c>
      <c r="AR120" s="22" t="s">
        <v>136</v>
      </c>
      <c r="AS120" s="22" t="s">
        <v>136</v>
      </c>
      <c r="AT120" s="22" t="s">
        <v>136</v>
      </c>
      <c r="AU120" s="22" t="s">
        <v>136</v>
      </c>
      <c r="AV120" s="22" t="s">
        <v>136</v>
      </c>
      <c r="AW120" s="29">
        <v>8594.0300000000007</v>
      </c>
      <c r="AX120" s="29">
        <v>8594034.6199999992</v>
      </c>
      <c r="AY120" s="29">
        <v>8594034.6199999992</v>
      </c>
      <c r="AZ120" s="29">
        <v>8594034.6199999992</v>
      </c>
      <c r="BA120" s="29">
        <v>8594034.6199999992</v>
      </c>
      <c r="BB120" s="29">
        <v>8594034.6199999992</v>
      </c>
      <c r="BC120" s="29">
        <v>8594034.6199999992</v>
      </c>
      <c r="BD120" s="29">
        <v>8594034.6199999992</v>
      </c>
      <c r="BE120" s="29">
        <v>8594034.6199999992</v>
      </c>
      <c r="BF120" s="29">
        <v>8594034.6199999992</v>
      </c>
      <c r="BG120" s="29">
        <v>8594034.6199999992</v>
      </c>
      <c r="BH120" s="29">
        <v>8594034.6199999992</v>
      </c>
      <c r="BI120" s="29">
        <v>8594034.6199999992</v>
      </c>
      <c r="BJ120" s="29">
        <v>8594034.6199999992</v>
      </c>
      <c r="BK120" s="29">
        <v>8594034.6199999992</v>
      </c>
      <c r="BL120" s="29">
        <v>8594034.6199999992</v>
      </c>
      <c r="BM120" s="29">
        <v>8594034.6199999992</v>
      </c>
      <c r="BN120" s="29">
        <v>8594034.6199999992</v>
      </c>
      <c r="BO120" s="29">
        <v>8594034.6199999992</v>
      </c>
      <c r="BP120" s="29">
        <v>8594034.6199999992</v>
      </c>
      <c r="BQ120" s="29">
        <v>8594034.6199999992</v>
      </c>
      <c r="BR120" s="29">
        <v>8594034.6199999992</v>
      </c>
      <c r="BS120" s="29">
        <v>8594034.6199999992</v>
      </c>
      <c r="BT120" s="29">
        <v>8594034.6199999992</v>
      </c>
      <c r="BU120" s="29">
        <v>8594034.6199999992</v>
      </c>
      <c r="BV120" s="29">
        <v>8594034.6199999992</v>
      </c>
      <c r="BW120" s="19" t="s">
        <v>58</v>
      </c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1"/>
    </row>
    <row r="121" spans="1:97" ht="33" customHeight="1" x14ac:dyDescent="0.25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2"/>
      <c r="W121" s="22" t="s">
        <v>156</v>
      </c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9">
        <v>4918.9399999999996</v>
      </c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19" t="s">
        <v>58</v>
      </c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1"/>
    </row>
    <row r="122" spans="1:97" ht="33" customHeight="1" x14ac:dyDescent="0.25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2"/>
      <c r="W122" s="22" t="s">
        <v>161</v>
      </c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9">
        <v>427.84300000000002</v>
      </c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19" t="s">
        <v>58</v>
      </c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1"/>
    </row>
    <row r="123" spans="1:97" ht="43.5" customHeight="1" x14ac:dyDescent="0.25">
      <c r="A123" s="10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2"/>
      <c r="W123" s="22" t="s">
        <v>162</v>
      </c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9">
        <v>3722.28</v>
      </c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19" t="s">
        <v>58</v>
      </c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1"/>
    </row>
    <row r="124" spans="1:97" ht="33" customHeight="1" x14ac:dyDescent="0.25">
      <c r="A124" s="10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2"/>
      <c r="W124" s="22" t="s">
        <v>163</v>
      </c>
      <c r="X124" s="22" t="s">
        <v>163</v>
      </c>
      <c r="Y124" s="22" t="s">
        <v>163</v>
      </c>
      <c r="Z124" s="22" t="s">
        <v>163</v>
      </c>
      <c r="AA124" s="22" t="s">
        <v>163</v>
      </c>
      <c r="AB124" s="22" t="s">
        <v>163</v>
      </c>
      <c r="AC124" s="22" t="s">
        <v>163</v>
      </c>
      <c r="AD124" s="22" t="s">
        <v>163</v>
      </c>
      <c r="AE124" s="22" t="s">
        <v>163</v>
      </c>
      <c r="AF124" s="22" t="s">
        <v>163</v>
      </c>
      <c r="AG124" s="22" t="s">
        <v>163</v>
      </c>
      <c r="AH124" s="22" t="s">
        <v>163</v>
      </c>
      <c r="AI124" s="22" t="s">
        <v>163</v>
      </c>
      <c r="AJ124" s="22" t="s">
        <v>163</v>
      </c>
      <c r="AK124" s="22" t="s">
        <v>163</v>
      </c>
      <c r="AL124" s="22" t="s">
        <v>163</v>
      </c>
      <c r="AM124" s="22" t="s">
        <v>163</v>
      </c>
      <c r="AN124" s="22" t="s">
        <v>163</v>
      </c>
      <c r="AO124" s="22" t="s">
        <v>163</v>
      </c>
      <c r="AP124" s="22" t="s">
        <v>163</v>
      </c>
      <c r="AQ124" s="22" t="s">
        <v>163</v>
      </c>
      <c r="AR124" s="22" t="s">
        <v>163</v>
      </c>
      <c r="AS124" s="22" t="s">
        <v>163</v>
      </c>
      <c r="AT124" s="22" t="s">
        <v>163</v>
      </c>
      <c r="AU124" s="22" t="s">
        <v>163</v>
      </c>
      <c r="AV124" s="22" t="s">
        <v>163</v>
      </c>
      <c r="AW124" s="29">
        <v>138.46700000000001</v>
      </c>
      <c r="AX124" s="29">
        <v>138467.47</v>
      </c>
      <c r="AY124" s="29">
        <v>138467.47</v>
      </c>
      <c r="AZ124" s="29">
        <v>138467.47</v>
      </c>
      <c r="BA124" s="29">
        <v>138467.47</v>
      </c>
      <c r="BB124" s="29">
        <v>138467.47</v>
      </c>
      <c r="BC124" s="29">
        <v>138467.47</v>
      </c>
      <c r="BD124" s="29">
        <v>138467.47</v>
      </c>
      <c r="BE124" s="29">
        <v>138467.47</v>
      </c>
      <c r="BF124" s="29">
        <v>138467.47</v>
      </c>
      <c r="BG124" s="29">
        <v>138467.47</v>
      </c>
      <c r="BH124" s="29">
        <v>138467.47</v>
      </c>
      <c r="BI124" s="29">
        <v>138467.47</v>
      </c>
      <c r="BJ124" s="29">
        <v>138467.47</v>
      </c>
      <c r="BK124" s="29">
        <v>138467.47</v>
      </c>
      <c r="BL124" s="29">
        <v>138467.47</v>
      </c>
      <c r="BM124" s="29">
        <v>138467.47</v>
      </c>
      <c r="BN124" s="29">
        <v>138467.47</v>
      </c>
      <c r="BO124" s="29">
        <v>138467.47</v>
      </c>
      <c r="BP124" s="29">
        <v>138467.47</v>
      </c>
      <c r="BQ124" s="29">
        <v>138467.47</v>
      </c>
      <c r="BR124" s="29">
        <v>138467.47</v>
      </c>
      <c r="BS124" s="29">
        <v>138467.47</v>
      </c>
      <c r="BT124" s="29">
        <v>138467.47</v>
      </c>
      <c r="BU124" s="29">
        <v>138467.47</v>
      </c>
      <c r="BV124" s="29">
        <v>138467.47</v>
      </c>
      <c r="BW124" s="19" t="s">
        <v>58</v>
      </c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1"/>
    </row>
    <row r="125" spans="1:97" ht="33" customHeight="1" x14ac:dyDescent="0.25">
      <c r="A125" s="10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2"/>
      <c r="W125" s="22" t="s">
        <v>164</v>
      </c>
      <c r="X125" s="22" t="s">
        <v>164</v>
      </c>
      <c r="Y125" s="22" t="s">
        <v>164</v>
      </c>
      <c r="Z125" s="22" t="s">
        <v>164</v>
      </c>
      <c r="AA125" s="22" t="s">
        <v>164</v>
      </c>
      <c r="AB125" s="22" t="s">
        <v>164</v>
      </c>
      <c r="AC125" s="22" t="s">
        <v>164</v>
      </c>
      <c r="AD125" s="22" t="s">
        <v>164</v>
      </c>
      <c r="AE125" s="22" t="s">
        <v>164</v>
      </c>
      <c r="AF125" s="22" t="s">
        <v>164</v>
      </c>
      <c r="AG125" s="22" t="s">
        <v>164</v>
      </c>
      <c r="AH125" s="22" t="s">
        <v>164</v>
      </c>
      <c r="AI125" s="22" t="s">
        <v>164</v>
      </c>
      <c r="AJ125" s="22" t="s">
        <v>164</v>
      </c>
      <c r="AK125" s="22" t="s">
        <v>164</v>
      </c>
      <c r="AL125" s="22" t="s">
        <v>164</v>
      </c>
      <c r="AM125" s="22" t="s">
        <v>164</v>
      </c>
      <c r="AN125" s="22" t="s">
        <v>164</v>
      </c>
      <c r="AO125" s="22" t="s">
        <v>164</v>
      </c>
      <c r="AP125" s="22" t="s">
        <v>164</v>
      </c>
      <c r="AQ125" s="22" t="s">
        <v>164</v>
      </c>
      <c r="AR125" s="22" t="s">
        <v>164</v>
      </c>
      <c r="AS125" s="22" t="s">
        <v>164</v>
      </c>
      <c r="AT125" s="22" t="s">
        <v>164</v>
      </c>
      <c r="AU125" s="22" t="s">
        <v>164</v>
      </c>
      <c r="AV125" s="22" t="s">
        <v>164</v>
      </c>
      <c r="AW125" s="29">
        <v>35.200000000000003</v>
      </c>
      <c r="AX125" s="29">
        <v>35202.080000000002</v>
      </c>
      <c r="AY125" s="29">
        <v>35202.080000000002</v>
      </c>
      <c r="AZ125" s="29">
        <v>35202.080000000002</v>
      </c>
      <c r="BA125" s="29">
        <v>35202.080000000002</v>
      </c>
      <c r="BB125" s="29">
        <v>35202.080000000002</v>
      </c>
      <c r="BC125" s="29">
        <v>35202.080000000002</v>
      </c>
      <c r="BD125" s="29">
        <v>35202.080000000002</v>
      </c>
      <c r="BE125" s="29">
        <v>35202.080000000002</v>
      </c>
      <c r="BF125" s="29">
        <v>35202.080000000002</v>
      </c>
      <c r="BG125" s="29">
        <v>35202.080000000002</v>
      </c>
      <c r="BH125" s="29">
        <v>35202.080000000002</v>
      </c>
      <c r="BI125" s="29">
        <v>35202.080000000002</v>
      </c>
      <c r="BJ125" s="29">
        <v>35202.080000000002</v>
      </c>
      <c r="BK125" s="29">
        <v>35202.080000000002</v>
      </c>
      <c r="BL125" s="29">
        <v>35202.080000000002</v>
      </c>
      <c r="BM125" s="29">
        <v>35202.080000000002</v>
      </c>
      <c r="BN125" s="29">
        <v>35202.080000000002</v>
      </c>
      <c r="BO125" s="29">
        <v>35202.080000000002</v>
      </c>
      <c r="BP125" s="29">
        <v>35202.080000000002</v>
      </c>
      <c r="BQ125" s="29">
        <v>35202.080000000002</v>
      </c>
      <c r="BR125" s="29">
        <v>35202.080000000002</v>
      </c>
      <c r="BS125" s="29">
        <v>35202.080000000002</v>
      </c>
      <c r="BT125" s="29">
        <v>35202.080000000002</v>
      </c>
      <c r="BU125" s="29">
        <v>35202.080000000002</v>
      </c>
      <c r="BV125" s="29">
        <v>35202.080000000002</v>
      </c>
      <c r="BW125" s="19" t="s">
        <v>58</v>
      </c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1"/>
    </row>
    <row r="126" spans="1:97" ht="33" customHeight="1" x14ac:dyDescent="0.25">
      <c r="A126" s="10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2"/>
      <c r="W126" s="22" t="s">
        <v>165</v>
      </c>
      <c r="X126" s="22" t="s">
        <v>165</v>
      </c>
      <c r="Y126" s="22" t="s">
        <v>165</v>
      </c>
      <c r="Z126" s="22" t="s">
        <v>165</v>
      </c>
      <c r="AA126" s="22" t="s">
        <v>165</v>
      </c>
      <c r="AB126" s="22" t="s">
        <v>165</v>
      </c>
      <c r="AC126" s="22" t="s">
        <v>165</v>
      </c>
      <c r="AD126" s="22" t="s">
        <v>165</v>
      </c>
      <c r="AE126" s="22" t="s">
        <v>165</v>
      </c>
      <c r="AF126" s="22" t="s">
        <v>165</v>
      </c>
      <c r="AG126" s="22" t="s">
        <v>165</v>
      </c>
      <c r="AH126" s="22" t="s">
        <v>165</v>
      </c>
      <c r="AI126" s="22" t="s">
        <v>165</v>
      </c>
      <c r="AJ126" s="22" t="s">
        <v>165</v>
      </c>
      <c r="AK126" s="22" t="s">
        <v>165</v>
      </c>
      <c r="AL126" s="22" t="s">
        <v>165</v>
      </c>
      <c r="AM126" s="22" t="s">
        <v>165</v>
      </c>
      <c r="AN126" s="22" t="s">
        <v>165</v>
      </c>
      <c r="AO126" s="22" t="s">
        <v>165</v>
      </c>
      <c r="AP126" s="22" t="s">
        <v>165</v>
      </c>
      <c r="AQ126" s="22" t="s">
        <v>165</v>
      </c>
      <c r="AR126" s="22" t="s">
        <v>165</v>
      </c>
      <c r="AS126" s="22" t="s">
        <v>165</v>
      </c>
      <c r="AT126" s="22" t="s">
        <v>165</v>
      </c>
      <c r="AU126" s="22" t="s">
        <v>165</v>
      </c>
      <c r="AV126" s="22" t="s">
        <v>165</v>
      </c>
      <c r="AW126" s="29">
        <v>1842.08</v>
      </c>
      <c r="AX126" s="29">
        <v>1842076.27</v>
      </c>
      <c r="AY126" s="29">
        <v>1842076.27</v>
      </c>
      <c r="AZ126" s="29">
        <v>1842076.27</v>
      </c>
      <c r="BA126" s="29">
        <v>1842076.27</v>
      </c>
      <c r="BB126" s="29">
        <v>1842076.27</v>
      </c>
      <c r="BC126" s="29">
        <v>1842076.27</v>
      </c>
      <c r="BD126" s="29">
        <v>1842076.27</v>
      </c>
      <c r="BE126" s="29">
        <v>1842076.27</v>
      </c>
      <c r="BF126" s="29">
        <v>1842076.27</v>
      </c>
      <c r="BG126" s="29">
        <v>1842076.27</v>
      </c>
      <c r="BH126" s="29">
        <v>1842076.27</v>
      </c>
      <c r="BI126" s="29">
        <v>1842076.27</v>
      </c>
      <c r="BJ126" s="29">
        <v>1842076.27</v>
      </c>
      <c r="BK126" s="29">
        <v>1842076.27</v>
      </c>
      <c r="BL126" s="29">
        <v>1842076.27</v>
      </c>
      <c r="BM126" s="29">
        <v>1842076.27</v>
      </c>
      <c r="BN126" s="29">
        <v>1842076.27</v>
      </c>
      <c r="BO126" s="29">
        <v>1842076.27</v>
      </c>
      <c r="BP126" s="29">
        <v>1842076.27</v>
      </c>
      <c r="BQ126" s="29">
        <v>1842076.27</v>
      </c>
      <c r="BR126" s="29">
        <v>1842076.27</v>
      </c>
      <c r="BS126" s="29">
        <v>1842076.27</v>
      </c>
      <c r="BT126" s="29">
        <v>1842076.27</v>
      </c>
      <c r="BU126" s="29">
        <v>1842076.27</v>
      </c>
      <c r="BV126" s="29">
        <v>1842076.27</v>
      </c>
      <c r="BW126" s="19" t="s">
        <v>58</v>
      </c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1"/>
    </row>
    <row r="127" spans="1:97" ht="48.75" customHeight="1" x14ac:dyDescent="0.25">
      <c r="A127" s="10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2"/>
      <c r="W127" s="22" t="s">
        <v>166</v>
      </c>
      <c r="X127" s="22" t="s">
        <v>166</v>
      </c>
      <c r="Y127" s="22" t="s">
        <v>166</v>
      </c>
      <c r="Z127" s="22" t="s">
        <v>166</v>
      </c>
      <c r="AA127" s="22" t="s">
        <v>166</v>
      </c>
      <c r="AB127" s="22" t="s">
        <v>166</v>
      </c>
      <c r="AC127" s="22" t="s">
        <v>166</v>
      </c>
      <c r="AD127" s="22" t="s">
        <v>166</v>
      </c>
      <c r="AE127" s="22" t="s">
        <v>166</v>
      </c>
      <c r="AF127" s="22" t="s">
        <v>166</v>
      </c>
      <c r="AG127" s="22" t="s">
        <v>166</v>
      </c>
      <c r="AH127" s="22" t="s">
        <v>166</v>
      </c>
      <c r="AI127" s="22" t="s">
        <v>166</v>
      </c>
      <c r="AJ127" s="22" t="s">
        <v>166</v>
      </c>
      <c r="AK127" s="22" t="s">
        <v>166</v>
      </c>
      <c r="AL127" s="22" t="s">
        <v>166</v>
      </c>
      <c r="AM127" s="22" t="s">
        <v>166</v>
      </c>
      <c r="AN127" s="22" t="s">
        <v>166</v>
      </c>
      <c r="AO127" s="22" t="s">
        <v>166</v>
      </c>
      <c r="AP127" s="22" t="s">
        <v>166</v>
      </c>
      <c r="AQ127" s="22" t="s">
        <v>166</v>
      </c>
      <c r="AR127" s="22" t="s">
        <v>166</v>
      </c>
      <c r="AS127" s="22" t="s">
        <v>166</v>
      </c>
      <c r="AT127" s="22" t="s">
        <v>166</v>
      </c>
      <c r="AU127" s="22" t="s">
        <v>166</v>
      </c>
      <c r="AV127" s="22" t="s">
        <v>166</v>
      </c>
      <c r="AW127" s="29">
        <v>55.03</v>
      </c>
      <c r="AX127" s="29">
        <v>84667.8</v>
      </c>
      <c r="AY127" s="29">
        <v>84667.8</v>
      </c>
      <c r="AZ127" s="29">
        <v>84667.8</v>
      </c>
      <c r="BA127" s="29">
        <v>84667.8</v>
      </c>
      <c r="BB127" s="29">
        <v>84667.8</v>
      </c>
      <c r="BC127" s="29">
        <v>84667.8</v>
      </c>
      <c r="BD127" s="29">
        <v>84667.8</v>
      </c>
      <c r="BE127" s="29">
        <v>84667.8</v>
      </c>
      <c r="BF127" s="29">
        <v>84667.8</v>
      </c>
      <c r="BG127" s="29">
        <v>84667.8</v>
      </c>
      <c r="BH127" s="29">
        <v>84667.8</v>
      </c>
      <c r="BI127" s="29">
        <v>84667.8</v>
      </c>
      <c r="BJ127" s="29">
        <v>84667.8</v>
      </c>
      <c r="BK127" s="29">
        <v>84667.8</v>
      </c>
      <c r="BL127" s="29">
        <v>84667.8</v>
      </c>
      <c r="BM127" s="29">
        <v>84667.8</v>
      </c>
      <c r="BN127" s="29">
        <v>84667.8</v>
      </c>
      <c r="BO127" s="29">
        <v>84667.8</v>
      </c>
      <c r="BP127" s="29">
        <v>84667.8</v>
      </c>
      <c r="BQ127" s="29">
        <v>84667.8</v>
      </c>
      <c r="BR127" s="29">
        <v>84667.8</v>
      </c>
      <c r="BS127" s="29">
        <v>84667.8</v>
      </c>
      <c r="BT127" s="29">
        <v>84667.8</v>
      </c>
      <c r="BU127" s="29">
        <v>84667.8</v>
      </c>
      <c r="BV127" s="29">
        <v>84667.8</v>
      </c>
      <c r="BW127" s="19" t="s">
        <v>58</v>
      </c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1"/>
    </row>
    <row r="128" spans="1:97" ht="48.75" customHeight="1" x14ac:dyDescent="0.25">
      <c r="A128" s="10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2"/>
      <c r="W128" s="22" t="s">
        <v>167</v>
      </c>
      <c r="X128" s="22" t="s">
        <v>167</v>
      </c>
      <c r="Y128" s="22" t="s">
        <v>167</v>
      </c>
      <c r="Z128" s="22" t="s">
        <v>167</v>
      </c>
      <c r="AA128" s="22" t="s">
        <v>167</v>
      </c>
      <c r="AB128" s="22" t="s">
        <v>167</v>
      </c>
      <c r="AC128" s="22" t="s">
        <v>167</v>
      </c>
      <c r="AD128" s="22" t="s">
        <v>167</v>
      </c>
      <c r="AE128" s="22" t="s">
        <v>167</v>
      </c>
      <c r="AF128" s="22" t="s">
        <v>167</v>
      </c>
      <c r="AG128" s="22" t="s">
        <v>167</v>
      </c>
      <c r="AH128" s="22" t="s">
        <v>167</v>
      </c>
      <c r="AI128" s="22" t="s">
        <v>167</v>
      </c>
      <c r="AJ128" s="22" t="s">
        <v>167</v>
      </c>
      <c r="AK128" s="22" t="s">
        <v>167</v>
      </c>
      <c r="AL128" s="22" t="s">
        <v>167</v>
      </c>
      <c r="AM128" s="22" t="s">
        <v>167</v>
      </c>
      <c r="AN128" s="22" t="s">
        <v>167</v>
      </c>
      <c r="AO128" s="22" t="s">
        <v>167</v>
      </c>
      <c r="AP128" s="22" t="s">
        <v>167</v>
      </c>
      <c r="AQ128" s="22" t="s">
        <v>167</v>
      </c>
      <c r="AR128" s="22" t="s">
        <v>167</v>
      </c>
      <c r="AS128" s="22" t="s">
        <v>167</v>
      </c>
      <c r="AT128" s="22" t="s">
        <v>167</v>
      </c>
      <c r="AU128" s="22" t="s">
        <v>167</v>
      </c>
      <c r="AV128" s="22" t="s">
        <v>167</v>
      </c>
      <c r="AW128" s="29">
        <v>54.59</v>
      </c>
      <c r="AX128" s="29">
        <v>54589.5</v>
      </c>
      <c r="AY128" s="29">
        <v>54589.5</v>
      </c>
      <c r="AZ128" s="29">
        <v>54589.5</v>
      </c>
      <c r="BA128" s="29">
        <v>54589.5</v>
      </c>
      <c r="BB128" s="29">
        <v>54589.5</v>
      </c>
      <c r="BC128" s="29">
        <v>54589.5</v>
      </c>
      <c r="BD128" s="29">
        <v>54589.5</v>
      </c>
      <c r="BE128" s="29">
        <v>54589.5</v>
      </c>
      <c r="BF128" s="29">
        <v>54589.5</v>
      </c>
      <c r="BG128" s="29">
        <v>54589.5</v>
      </c>
      <c r="BH128" s="29">
        <v>54589.5</v>
      </c>
      <c r="BI128" s="29">
        <v>54589.5</v>
      </c>
      <c r="BJ128" s="29">
        <v>54589.5</v>
      </c>
      <c r="BK128" s="29">
        <v>54589.5</v>
      </c>
      <c r="BL128" s="29">
        <v>54589.5</v>
      </c>
      <c r="BM128" s="29">
        <v>54589.5</v>
      </c>
      <c r="BN128" s="29">
        <v>54589.5</v>
      </c>
      <c r="BO128" s="29">
        <v>54589.5</v>
      </c>
      <c r="BP128" s="29">
        <v>54589.5</v>
      </c>
      <c r="BQ128" s="29">
        <v>54589.5</v>
      </c>
      <c r="BR128" s="29">
        <v>54589.5</v>
      </c>
      <c r="BS128" s="29">
        <v>54589.5</v>
      </c>
      <c r="BT128" s="29">
        <v>54589.5</v>
      </c>
      <c r="BU128" s="29">
        <v>54589.5</v>
      </c>
      <c r="BV128" s="29">
        <v>54589.5</v>
      </c>
      <c r="BW128" s="19" t="s">
        <v>58</v>
      </c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1"/>
    </row>
    <row r="129" spans="1:97" ht="33" customHeight="1" x14ac:dyDescent="0.25">
      <c r="A129" s="10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2"/>
      <c r="W129" s="22" t="s">
        <v>72</v>
      </c>
      <c r="X129" s="22" t="s">
        <v>72</v>
      </c>
      <c r="Y129" s="22" t="s">
        <v>72</v>
      </c>
      <c r="Z129" s="22" t="s">
        <v>72</v>
      </c>
      <c r="AA129" s="22" t="s">
        <v>72</v>
      </c>
      <c r="AB129" s="22" t="s">
        <v>72</v>
      </c>
      <c r="AC129" s="22" t="s">
        <v>72</v>
      </c>
      <c r="AD129" s="22" t="s">
        <v>72</v>
      </c>
      <c r="AE129" s="22" t="s">
        <v>72</v>
      </c>
      <c r="AF129" s="22" t="s">
        <v>72</v>
      </c>
      <c r="AG129" s="22" t="s">
        <v>72</v>
      </c>
      <c r="AH129" s="22" t="s">
        <v>72</v>
      </c>
      <c r="AI129" s="22" t="s">
        <v>72</v>
      </c>
      <c r="AJ129" s="22" t="s">
        <v>72</v>
      </c>
      <c r="AK129" s="22" t="s">
        <v>72</v>
      </c>
      <c r="AL129" s="22" t="s">
        <v>72</v>
      </c>
      <c r="AM129" s="22" t="s">
        <v>72</v>
      </c>
      <c r="AN129" s="22" t="s">
        <v>72</v>
      </c>
      <c r="AO129" s="22" t="s">
        <v>72</v>
      </c>
      <c r="AP129" s="22" t="s">
        <v>72</v>
      </c>
      <c r="AQ129" s="22" t="s">
        <v>72</v>
      </c>
      <c r="AR129" s="22" t="s">
        <v>72</v>
      </c>
      <c r="AS129" s="22" t="s">
        <v>72</v>
      </c>
      <c r="AT129" s="22" t="s">
        <v>72</v>
      </c>
      <c r="AU129" s="22" t="s">
        <v>72</v>
      </c>
      <c r="AV129" s="22" t="s">
        <v>72</v>
      </c>
      <c r="AW129" s="29">
        <v>7627.02</v>
      </c>
      <c r="AX129" s="29">
        <v>7627021.3799999999</v>
      </c>
      <c r="AY129" s="29">
        <v>7627021.3799999999</v>
      </c>
      <c r="AZ129" s="29">
        <v>7627021.3799999999</v>
      </c>
      <c r="BA129" s="29">
        <v>7627021.3799999999</v>
      </c>
      <c r="BB129" s="29">
        <v>7627021.3799999999</v>
      </c>
      <c r="BC129" s="29">
        <v>7627021.3799999999</v>
      </c>
      <c r="BD129" s="29">
        <v>7627021.3799999999</v>
      </c>
      <c r="BE129" s="29">
        <v>7627021.3799999999</v>
      </c>
      <c r="BF129" s="29">
        <v>7627021.3799999999</v>
      </c>
      <c r="BG129" s="29">
        <v>7627021.3799999999</v>
      </c>
      <c r="BH129" s="29">
        <v>7627021.3799999999</v>
      </c>
      <c r="BI129" s="29">
        <v>7627021.3799999999</v>
      </c>
      <c r="BJ129" s="29">
        <v>7627021.3799999999</v>
      </c>
      <c r="BK129" s="29">
        <v>7627021.3799999999</v>
      </c>
      <c r="BL129" s="29">
        <v>7627021.3799999999</v>
      </c>
      <c r="BM129" s="29">
        <v>7627021.3799999999</v>
      </c>
      <c r="BN129" s="29">
        <v>7627021.3799999999</v>
      </c>
      <c r="BO129" s="29">
        <v>7627021.3799999999</v>
      </c>
      <c r="BP129" s="29">
        <v>7627021.3799999999</v>
      </c>
      <c r="BQ129" s="29">
        <v>7627021.3799999999</v>
      </c>
      <c r="BR129" s="29">
        <v>7627021.3799999999</v>
      </c>
      <c r="BS129" s="29">
        <v>7627021.3799999999</v>
      </c>
      <c r="BT129" s="29">
        <v>7627021.3799999999</v>
      </c>
      <c r="BU129" s="29">
        <v>7627021.3799999999</v>
      </c>
      <c r="BV129" s="29">
        <v>7627021.3799999999</v>
      </c>
      <c r="BW129" s="19" t="s">
        <v>58</v>
      </c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1"/>
    </row>
    <row r="130" spans="1:97" ht="33" customHeight="1" x14ac:dyDescent="0.25">
      <c r="A130" s="10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2"/>
      <c r="W130" s="22" t="s">
        <v>168</v>
      </c>
      <c r="X130" s="22" t="s">
        <v>168</v>
      </c>
      <c r="Y130" s="22" t="s">
        <v>168</v>
      </c>
      <c r="Z130" s="22" t="s">
        <v>168</v>
      </c>
      <c r="AA130" s="22" t="s">
        <v>168</v>
      </c>
      <c r="AB130" s="22" t="s">
        <v>168</v>
      </c>
      <c r="AC130" s="22" t="s">
        <v>168</v>
      </c>
      <c r="AD130" s="22" t="s">
        <v>168</v>
      </c>
      <c r="AE130" s="22" t="s">
        <v>168</v>
      </c>
      <c r="AF130" s="22" t="s">
        <v>168</v>
      </c>
      <c r="AG130" s="22" t="s">
        <v>168</v>
      </c>
      <c r="AH130" s="22" t="s">
        <v>168</v>
      </c>
      <c r="AI130" s="22" t="s">
        <v>168</v>
      </c>
      <c r="AJ130" s="22" t="s">
        <v>168</v>
      </c>
      <c r="AK130" s="22" t="s">
        <v>168</v>
      </c>
      <c r="AL130" s="22" t="s">
        <v>168</v>
      </c>
      <c r="AM130" s="22" t="s">
        <v>168</v>
      </c>
      <c r="AN130" s="22" t="s">
        <v>168</v>
      </c>
      <c r="AO130" s="22" t="s">
        <v>168</v>
      </c>
      <c r="AP130" s="22" t="s">
        <v>168</v>
      </c>
      <c r="AQ130" s="22" t="s">
        <v>168</v>
      </c>
      <c r="AR130" s="22" t="s">
        <v>168</v>
      </c>
      <c r="AS130" s="22" t="s">
        <v>168</v>
      </c>
      <c r="AT130" s="22" t="s">
        <v>168</v>
      </c>
      <c r="AU130" s="22" t="s">
        <v>168</v>
      </c>
      <c r="AV130" s="22" t="s">
        <v>168</v>
      </c>
      <c r="AW130" s="29">
        <v>312.92</v>
      </c>
      <c r="AX130" s="29">
        <v>481410.14</v>
      </c>
      <c r="AY130" s="29">
        <v>481410.14</v>
      </c>
      <c r="AZ130" s="29">
        <v>481410.14</v>
      </c>
      <c r="BA130" s="29">
        <v>481410.14</v>
      </c>
      <c r="BB130" s="29">
        <v>481410.14</v>
      </c>
      <c r="BC130" s="29">
        <v>481410.14</v>
      </c>
      <c r="BD130" s="29">
        <v>481410.14</v>
      </c>
      <c r="BE130" s="29">
        <v>481410.14</v>
      </c>
      <c r="BF130" s="29">
        <v>481410.14</v>
      </c>
      <c r="BG130" s="29">
        <v>481410.14</v>
      </c>
      <c r="BH130" s="29">
        <v>481410.14</v>
      </c>
      <c r="BI130" s="29">
        <v>481410.14</v>
      </c>
      <c r="BJ130" s="29">
        <v>481410.14</v>
      </c>
      <c r="BK130" s="29">
        <v>481410.14</v>
      </c>
      <c r="BL130" s="29">
        <v>481410.14</v>
      </c>
      <c r="BM130" s="29">
        <v>481410.14</v>
      </c>
      <c r="BN130" s="29">
        <v>481410.14</v>
      </c>
      <c r="BO130" s="29">
        <v>481410.14</v>
      </c>
      <c r="BP130" s="29">
        <v>481410.14</v>
      </c>
      <c r="BQ130" s="29">
        <v>481410.14</v>
      </c>
      <c r="BR130" s="29">
        <v>481410.14</v>
      </c>
      <c r="BS130" s="29">
        <v>481410.14</v>
      </c>
      <c r="BT130" s="29">
        <v>481410.14</v>
      </c>
      <c r="BU130" s="29">
        <v>481410.14</v>
      </c>
      <c r="BV130" s="29">
        <v>481410.14</v>
      </c>
      <c r="BW130" s="19" t="s">
        <v>58</v>
      </c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1"/>
    </row>
    <row r="131" spans="1:97" ht="36" customHeight="1" x14ac:dyDescent="0.25">
      <c r="A131" s="10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2"/>
      <c r="W131" s="22" t="s">
        <v>97</v>
      </c>
      <c r="X131" s="22" t="s">
        <v>97</v>
      </c>
      <c r="Y131" s="22" t="s">
        <v>97</v>
      </c>
      <c r="Z131" s="22" t="s">
        <v>97</v>
      </c>
      <c r="AA131" s="22" t="s">
        <v>97</v>
      </c>
      <c r="AB131" s="22" t="s">
        <v>97</v>
      </c>
      <c r="AC131" s="22" t="s">
        <v>97</v>
      </c>
      <c r="AD131" s="22" t="s">
        <v>97</v>
      </c>
      <c r="AE131" s="22" t="s">
        <v>97</v>
      </c>
      <c r="AF131" s="22" t="s">
        <v>97</v>
      </c>
      <c r="AG131" s="22" t="s">
        <v>97</v>
      </c>
      <c r="AH131" s="22" t="s">
        <v>97</v>
      </c>
      <c r="AI131" s="22" t="s">
        <v>97</v>
      </c>
      <c r="AJ131" s="22" t="s">
        <v>97</v>
      </c>
      <c r="AK131" s="22" t="s">
        <v>97</v>
      </c>
      <c r="AL131" s="22" t="s">
        <v>97</v>
      </c>
      <c r="AM131" s="22" t="s">
        <v>97</v>
      </c>
      <c r="AN131" s="22" t="s">
        <v>97</v>
      </c>
      <c r="AO131" s="22" t="s">
        <v>97</v>
      </c>
      <c r="AP131" s="22" t="s">
        <v>97</v>
      </c>
      <c r="AQ131" s="22" t="s">
        <v>97</v>
      </c>
      <c r="AR131" s="22" t="s">
        <v>97</v>
      </c>
      <c r="AS131" s="22" t="s">
        <v>97</v>
      </c>
      <c r="AT131" s="22" t="s">
        <v>97</v>
      </c>
      <c r="AU131" s="22" t="s">
        <v>97</v>
      </c>
      <c r="AV131" s="22" t="s">
        <v>97</v>
      </c>
      <c r="AW131" s="29">
        <v>53.71</v>
      </c>
      <c r="AX131" s="29">
        <v>82627.12</v>
      </c>
      <c r="AY131" s="29">
        <v>82627.12</v>
      </c>
      <c r="AZ131" s="29">
        <v>82627.12</v>
      </c>
      <c r="BA131" s="29">
        <v>82627.12</v>
      </c>
      <c r="BB131" s="29">
        <v>82627.12</v>
      </c>
      <c r="BC131" s="29">
        <v>82627.12</v>
      </c>
      <c r="BD131" s="29">
        <v>82627.12</v>
      </c>
      <c r="BE131" s="29">
        <v>82627.12</v>
      </c>
      <c r="BF131" s="29">
        <v>82627.12</v>
      </c>
      <c r="BG131" s="29">
        <v>82627.12</v>
      </c>
      <c r="BH131" s="29">
        <v>82627.12</v>
      </c>
      <c r="BI131" s="29">
        <v>82627.12</v>
      </c>
      <c r="BJ131" s="29">
        <v>82627.12</v>
      </c>
      <c r="BK131" s="29">
        <v>82627.12</v>
      </c>
      <c r="BL131" s="29">
        <v>82627.12</v>
      </c>
      <c r="BM131" s="29">
        <v>82627.12</v>
      </c>
      <c r="BN131" s="29">
        <v>82627.12</v>
      </c>
      <c r="BO131" s="29">
        <v>82627.12</v>
      </c>
      <c r="BP131" s="29">
        <v>82627.12</v>
      </c>
      <c r="BQ131" s="29">
        <v>82627.12</v>
      </c>
      <c r="BR131" s="29">
        <v>82627.12</v>
      </c>
      <c r="BS131" s="29">
        <v>82627.12</v>
      </c>
      <c r="BT131" s="29">
        <v>82627.12</v>
      </c>
      <c r="BU131" s="29">
        <v>82627.12</v>
      </c>
      <c r="BV131" s="29">
        <v>82627.12</v>
      </c>
      <c r="BW131" s="19" t="s">
        <v>58</v>
      </c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1"/>
    </row>
    <row r="132" spans="1:97" ht="33" customHeight="1" x14ac:dyDescent="0.25">
      <c r="A132" s="10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2"/>
      <c r="W132" s="22" t="s">
        <v>169</v>
      </c>
      <c r="X132" s="22" t="s">
        <v>169</v>
      </c>
      <c r="Y132" s="22" t="s">
        <v>169</v>
      </c>
      <c r="Z132" s="22" t="s">
        <v>169</v>
      </c>
      <c r="AA132" s="22" t="s">
        <v>169</v>
      </c>
      <c r="AB132" s="22" t="s">
        <v>169</v>
      </c>
      <c r="AC132" s="22" t="s">
        <v>169</v>
      </c>
      <c r="AD132" s="22" t="s">
        <v>169</v>
      </c>
      <c r="AE132" s="22" t="s">
        <v>169</v>
      </c>
      <c r="AF132" s="22" t="s">
        <v>169</v>
      </c>
      <c r="AG132" s="22" t="s">
        <v>169</v>
      </c>
      <c r="AH132" s="22" t="s">
        <v>169</v>
      </c>
      <c r="AI132" s="22" t="s">
        <v>169</v>
      </c>
      <c r="AJ132" s="22" t="s">
        <v>169</v>
      </c>
      <c r="AK132" s="22" t="s">
        <v>169</v>
      </c>
      <c r="AL132" s="22" t="s">
        <v>169</v>
      </c>
      <c r="AM132" s="22" t="s">
        <v>169</v>
      </c>
      <c r="AN132" s="22" t="s">
        <v>169</v>
      </c>
      <c r="AO132" s="22" t="s">
        <v>169</v>
      </c>
      <c r="AP132" s="22" t="s">
        <v>169</v>
      </c>
      <c r="AQ132" s="22" t="s">
        <v>169</v>
      </c>
      <c r="AR132" s="22" t="s">
        <v>169</v>
      </c>
      <c r="AS132" s="22" t="s">
        <v>169</v>
      </c>
      <c r="AT132" s="22" t="s">
        <v>169</v>
      </c>
      <c r="AU132" s="22" t="s">
        <v>169</v>
      </c>
      <c r="AV132" s="22" t="s">
        <v>169</v>
      </c>
      <c r="AW132" s="29">
        <v>54.91</v>
      </c>
      <c r="AX132" s="29">
        <v>84484</v>
      </c>
      <c r="AY132" s="29">
        <v>84484</v>
      </c>
      <c r="AZ132" s="29">
        <v>84484</v>
      </c>
      <c r="BA132" s="29">
        <v>84484</v>
      </c>
      <c r="BB132" s="29">
        <v>84484</v>
      </c>
      <c r="BC132" s="29">
        <v>84484</v>
      </c>
      <c r="BD132" s="29">
        <v>84484</v>
      </c>
      <c r="BE132" s="29">
        <v>84484</v>
      </c>
      <c r="BF132" s="29">
        <v>84484</v>
      </c>
      <c r="BG132" s="29">
        <v>84484</v>
      </c>
      <c r="BH132" s="29">
        <v>84484</v>
      </c>
      <c r="BI132" s="29">
        <v>84484</v>
      </c>
      <c r="BJ132" s="29">
        <v>84484</v>
      </c>
      <c r="BK132" s="29">
        <v>84484</v>
      </c>
      <c r="BL132" s="29">
        <v>84484</v>
      </c>
      <c r="BM132" s="29">
        <v>84484</v>
      </c>
      <c r="BN132" s="29">
        <v>84484</v>
      </c>
      <c r="BO132" s="29">
        <v>84484</v>
      </c>
      <c r="BP132" s="29">
        <v>84484</v>
      </c>
      <c r="BQ132" s="29">
        <v>84484</v>
      </c>
      <c r="BR132" s="29">
        <v>84484</v>
      </c>
      <c r="BS132" s="29">
        <v>84484</v>
      </c>
      <c r="BT132" s="29">
        <v>84484</v>
      </c>
      <c r="BU132" s="29">
        <v>84484</v>
      </c>
      <c r="BV132" s="29">
        <v>84484</v>
      </c>
      <c r="BW132" s="19" t="s">
        <v>58</v>
      </c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1"/>
    </row>
    <row r="133" spans="1:97" ht="46.5" customHeight="1" x14ac:dyDescent="0.25">
      <c r="A133" s="10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2"/>
      <c r="W133" s="22" t="s">
        <v>170</v>
      </c>
      <c r="X133" s="22" t="s">
        <v>170</v>
      </c>
      <c r="Y133" s="22" t="s">
        <v>170</v>
      </c>
      <c r="Z133" s="22" t="s">
        <v>170</v>
      </c>
      <c r="AA133" s="22" t="s">
        <v>170</v>
      </c>
      <c r="AB133" s="22" t="s">
        <v>170</v>
      </c>
      <c r="AC133" s="22" t="s">
        <v>170</v>
      </c>
      <c r="AD133" s="22" t="s">
        <v>170</v>
      </c>
      <c r="AE133" s="22" t="s">
        <v>170</v>
      </c>
      <c r="AF133" s="22" t="s">
        <v>170</v>
      </c>
      <c r="AG133" s="22" t="s">
        <v>170</v>
      </c>
      <c r="AH133" s="22" t="s">
        <v>170</v>
      </c>
      <c r="AI133" s="22" t="s">
        <v>170</v>
      </c>
      <c r="AJ133" s="22" t="s">
        <v>170</v>
      </c>
      <c r="AK133" s="22" t="s">
        <v>170</v>
      </c>
      <c r="AL133" s="22" t="s">
        <v>170</v>
      </c>
      <c r="AM133" s="22" t="s">
        <v>170</v>
      </c>
      <c r="AN133" s="22" t="s">
        <v>170</v>
      </c>
      <c r="AO133" s="22" t="s">
        <v>170</v>
      </c>
      <c r="AP133" s="22" t="s">
        <v>170</v>
      </c>
      <c r="AQ133" s="22" t="s">
        <v>170</v>
      </c>
      <c r="AR133" s="22" t="s">
        <v>170</v>
      </c>
      <c r="AS133" s="22" t="s">
        <v>170</v>
      </c>
      <c r="AT133" s="22" t="s">
        <v>170</v>
      </c>
      <c r="AU133" s="22" t="s">
        <v>170</v>
      </c>
      <c r="AV133" s="22" t="s">
        <v>170</v>
      </c>
      <c r="AW133" s="29">
        <v>1374.08</v>
      </c>
      <c r="AX133" s="29">
        <v>2113975.31</v>
      </c>
      <c r="AY133" s="29">
        <v>2113975.31</v>
      </c>
      <c r="AZ133" s="29">
        <v>2113975.31</v>
      </c>
      <c r="BA133" s="29">
        <v>2113975.31</v>
      </c>
      <c r="BB133" s="29">
        <v>2113975.31</v>
      </c>
      <c r="BC133" s="29">
        <v>2113975.31</v>
      </c>
      <c r="BD133" s="29">
        <v>2113975.31</v>
      </c>
      <c r="BE133" s="29">
        <v>2113975.31</v>
      </c>
      <c r="BF133" s="29">
        <v>2113975.31</v>
      </c>
      <c r="BG133" s="29">
        <v>2113975.31</v>
      </c>
      <c r="BH133" s="29">
        <v>2113975.31</v>
      </c>
      <c r="BI133" s="29">
        <v>2113975.31</v>
      </c>
      <c r="BJ133" s="29">
        <v>2113975.31</v>
      </c>
      <c r="BK133" s="29">
        <v>2113975.31</v>
      </c>
      <c r="BL133" s="29">
        <v>2113975.31</v>
      </c>
      <c r="BM133" s="29">
        <v>2113975.31</v>
      </c>
      <c r="BN133" s="29">
        <v>2113975.31</v>
      </c>
      <c r="BO133" s="29">
        <v>2113975.31</v>
      </c>
      <c r="BP133" s="29">
        <v>2113975.31</v>
      </c>
      <c r="BQ133" s="29">
        <v>2113975.31</v>
      </c>
      <c r="BR133" s="29">
        <v>2113975.31</v>
      </c>
      <c r="BS133" s="29">
        <v>2113975.31</v>
      </c>
      <c r="BT133" s="29">
        <v>2113975.31</v>
      </c>
      <c r="BU133" s="29">
        <v>2113975.31</v>
      </c>
      <c r="BV133" s="29">
        <v>2113975.31</v>
      </c>
      <c r="BW133" s="19" t="s">
        <v>58</v>
      </c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1"/>
    </row>
    <row r="134" spans="1:97" ht="33" customHeight="1" x14ac:dyDescent="0.25">
      <c r="A134" s="10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2"/>
      <c r="W134" s="22" t="s">
        <v>171</v>
      </c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9">
        <v>679.75</v>
      </c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19" t="s">
        <v>58</v>
      </c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1"/>
    </row>
    <row r="135" spans="1:97" ht="33" customHeight="1" x14ac:dyDescent="0.25">
      <c r="A135" s="10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2"/>
      <c r="W135" s="22" t="s">
        <v>172</v>
      </c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9">
        <v>2669</v>
      </c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19" t="s">
        <v>58</v>
      </c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1"/>
    </row>
    <row r="136" spans="1:97" ht="33" customHeight="1" x14ac:dyDescent="0.25">
      <c r="A136" s="10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2"/>
      <c r="W136" s="13" t="s">
        <v>177</v>
      </c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5"/>
      <c r="AW136" s="16">
        <f>(8501882.04-4506865.56)/1000</f>
        <v>3995.0164799999993</v>
      </c>
      <c r="AX136" s="17">
        <v>10564722.880000001</v>
      </c>
      <c r="AY136" s="17">
        <v>10564722.880000001</v>
      </c>
      <c r="AZ136" s="17">
        <v>10564722.880000001</v>
      </c>
      <c r="BA136" s="17">
        <v>10564722.880000001</v>
      </c>
      <c r="BB136" s="17">
        <v>10564722.880000001</v>
      </c>
      <c r="BC136" s="17">
        <v>10564722.880000001</v>
      </c>
      <c r="BD136" s="17">
        <v>10564722.880000001</v>
      </c>
      <c r="BE136" s="17">
        <v>10564722.880000001</v>
      </c>
      <c r="BF136" s="17">
        <v>10564722.880000001</v>
      </c>
      <c r="BG136" s="17">
        <v>10564722.880000001</v>
      </c>
      <c r="BH136" s="17">
        <v>10564722.880000001</v>
      </c>
      <c r="BI136" s="17">
        <v>10564722.880000001</v>
      </c>
      <c r="BJ136" s="17">
        <v>10564722.880000001</v>
      </c>
      <c r="BK136" s="17">
        <v>10564722.880000001</v>
      </c>
      <c r="BL136" s="17">
        <v>10564722.880000001</v>
      </c>
      <c r="BM136" s="17">
        <v>10564722.880000001</v>
      </c>
      <c r="BN136" s="17">
        <v>10564722.880000001</v>
      </c>
      <c r="BO136" s="17">
        <v>10564722.880000001</v>
      </c>
      <c r="BP136" s="17">
        <v>10564722.880000001</v>
      </c>
      <c r="BQ136" s="17">
        <v>10564722.880000001</v>
      </c>
      <c r="BR136" s="17">
        <v>10564722.880000001</v>
      </c>
      <c r="BS136" s="17">
        <v>10564722.880000001</v>
      </c>
      <c r="BT136" s="17">
        <v>10564722.880000001</v>
      </c>
      <c r="BU136" s="17">
        <v>10564722.880000001</v>
      </c>
      <c r="BV136" s="18">
        <v>10564722.880000001</v>
      </c>
      <c r="BW136" s="19" t="s">
        <v>96</v>
      </c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1"/>
    </row>
    <row r="137" spans="1:97" ht="33" customHeight="1" x14ac:dyDescent="0.25">
      <c r="A137" s="10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2"/>
      <c r="W137" s="13" t="s">
        <v>95</v>
      </c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5"/>
      <c r="AW137" s="16">
        <v>4517</v>
      </c>
      <c r="AX137" s="17">
        <f t="shared" ref="AX137:BV137" si="10">5680669.73</f>
        <v>5680669.7300000004</v>
      </c>
      <c r="AY137" s="17">
        <f t="shared" si="10"/>
        <v>5680669.7300000004</v>
      </c>
      <c r="AZ137" s="17">
        <f t="shared" si="10"/>
        <v>5680669.7300000004</v>
      </c>
      <c r="BA137" s="17">
        <f t="shared" si="10"/>
        <v>5680669.7300000004</v>
      </c>
      <c r="BB137" s="17">
        <f t="shared" si="10"/>
        <v>5680669.7300000004</v>
      </c>
      <c r="BC137" s="17">
        <f t="shared" si="10"/>
        <v>5680669.7300000004</v>
      </c>
      <c r="BD137" s="17">
        <f t="shared" si="10"/>
        <v>5680669.7300000004</v>
      </c>
      <c r="BE137" s="17">
        <f t="shared" si="10"/>
        <v>5680669.7300000004</v>
      </c>
      <c r="BF137" s="17">
        <f t="shared" si="10"/>
        <v>5680669.7300000004</v>
      </c>
      <c r="BG137" s="17">
        <f t="shared" si="10"/>
        <v>5680669.7300000004</v>
      </c>
      <c r="BH137" s="17">
        <f t="shared" si="10"/>
        <v>5680669.7300000004</v>
      </c>
      <c r="BI137" s="17">
        <f t="shared" si="10"/>
        <v>5680669.7300000004</v>
      </c>
      <c r="BJ137" s="17">
        <f t="shared" si="10"/>
        <v>5680669.7300000004</v>
      </c>
      <c r="BK137" s="17">
        <f t="shared" si="10"/>
        <v>5680669.7300000004</v>
      </c>
      <c r="BL137" s="17">
        <f t="shared" si="10"/>
        <v>5680669.7300000004</v>
      </c>
      <c r="BM137" s="17">
        <f t="shared" si="10"/>
        <v>5680669.7300000004</v>
      </c>
      <c r="BN137" s="17">
        <f t="shared" si="10"/>
        <v>5680669.7300000004</v>
      </c>
      <c r="BO137" s="17">
        <f t="shared" si="10"/>
        <v>5680669.7300000004</v>
      </c>
      <c r="BP137" s="17">
        <f t="shared" si="10"/>
        <v>5680669.7300000004</v>
      </c>
      <c r="BQ137" s="17">
        <f t="shared" si="10"/>
        <v>5680669.7300000004</v>
      </c>
      <c r="BR137" s="17">
        <f t="shared" si="10"/>
        <v>5680669.7300000004</v>
      </c>
      <c r="BS137" s="17">
        <f t="shared" si="10"/>
        <v>5680669.7300000004</v>
      </c>
      <c r="BT137" s="17">
        <f t="shared" si="10"/>
        <v>5680669.7300000004</v>
      </c>
      <c r="BU137" s="17">
        <f t="shared" si="10"/>
        <v>5680669.7300000004</v>
      </c>
      <c r="BV137" s="18">
        <f t="shared" si="10"/>
        <v>5680669.7300000004</v>
      </c>
      <c r="BW137" s="19" t="s">
        <v>96</v>
      </c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1"/>
    </row>
    <row r="138" spans="1:97" ht="15.75" customHeight="1" x14ac:dyDescent="0.25">
      <c r="A138" s="10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2"/>
      <c r="W138" s="22" t="s">
        <v>39</v>
      </c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9">
        <f>AW137+AW136+AW135+AW134+AW133+AW132+AW131+AW130+AW129+AW128+AW127+AW126+AW125+AW124+AW123+AW122+AW121+AW120+AW119+AW118+AW117+AW116+AW115+AW114+AW113</f>
        <v>164895.21648</v>
      </c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30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2"/>
    </row>
    <row r="139" spans="1:97" ht="15.75" customHeight="1" x14ac:dyDescent="0.25">
      <c r="A139" s="10" t="s">
        <v>40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30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2"/>
    </row>
    <row r="140" spans="1:97" ht="51.75" customHeight="1" x14ac:dyDescent="0.25">
      <c r="A140" s="10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2"/>
      <c r="W140" s="13" t="s">
        <v>57</v>
      </c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5"/>
      <c r="AW140" s="16">
        <f>874.47717</f>
        <v>874.47717</v>
      </c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8"/>
      <c r="BW140" s="19" t="s">
        <v>58</v>
      </c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1"/>
    </row>
    <row r="141" spans="1:97" ht="48.75" customHeight="1" x14ac:dyDescent="0.25">
      <c r="A141" s="10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2"/>
      <c r="W141" s="13" t="s">
        <v>59</v>
      </c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5"/>
      <c r="AW141" s="16">
        <f>23.25373*0.65</f>
        <v>15.114924500000001</v>
      </c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8"/>
      <c r="BW141" s="19" t="s">
        <v>58</v>
      </c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1"/>
    </row>
    <row r="142" spans="1:97" ht="30" customHeight="1" x14ac:dyDescent="0.25">
      <c r="A142" s="10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2"/>
      <c r="W142" s="13" t="s">
        <v>60</v>
      </c>
      <c r="X142" s="14" t="s">
        <v>60</v>
      </c>
      <c r="Y142" s="14" t="s">
        <v>60</v>
      </c>
      <c r="Z142" s="14" t="s">
        <v>60</v>
      </c>
      <c r="AA142" s="14" t="s">
        <v>60</v>
      </c>
      <c r="AB142" s="14" t="s">
        <v>60</v>
      </c>
      <c r="AC142" s="14" t="s">
        <v>60</v>
      </c>
      <c r="AD142" s="14" t="s">
        <v>60</v>
      </c>
      <c r="AE142" s="14" t="s">
        <v>60</v>
      </c>
      <c r="AF142" s="14" t="s">
        <v>60</v>
      </c>
      <c r="AG142" s="14" t="s">
        <v>60</v>
      </c>
      <c r="AH142" s="14" t="s">
        <v>60</v>
      </c>
      <c r="AI142" s="14" t="s">
        <v>60</v>
      </c>
      <c r="AJ142" s="14" t="s">
        <v>60</v>
      </c>
      <c r="AK142" s="14" t="s">
        <v>60</v>
      </c>
      <c r="AL142" s="14" t="s">
        <v>60</v>
      </c>
      <c r="AM142" s="14" t="s">
        <v>60</v>
      </c>
      <c r="AN142" s="14" t="s">
        <v>60</v>
      </c>
      <c r="AO142" s="14" t="s">
        <v>60</v>
      </c>
      <c r="AP142" s="14" t="s">
        <v>60</v>
      </c>
      <c r="AQ142" s="14" t="s">
        <v>60</v>
      </c>
      <c r="AR142" s="14" t="s">
        <v>60</v>
      </c>
      <c r="AS142" s="14" t="s">
        <v>60</v>
      </c>
      <c r="AT142" s="14" t="s">
        <v>60</v>
      </c>
      <c r="AU142" s="14" t="s">
        <v>60</v>
      </c>
      <c r="AV142" s="15" t="s">
        <v>60</v>
      </c>
      <c r="AW142" s="16">
        <v>2844.9438100000002</v>
      </c>
      <c r="AX142" s="17">
        <f t="shared" ref="AX142:BV142" si="11">48281057.13-3810834-11667744.76-29957534.56</f>
        <v>2844943.8100000061</v>
      </c>
      <c r="AY142" s="17">
        <f t="shared" si="11"/>
        <v>2844943.8100000061</v>
      </c>
      <c r="AZ142" s="17">
        <f t="shared" si="11"/>
        <v>2844943.8100000061</v>
      </c>
      <c r="BA142" s="17">
        <f t="shared" si="11"/>
        <v>2844943.8100000061</v>
      </c>
      <c r="BB142" s="17">
        <f t="shared" si="11"/>
        <v>2844943.8100000061</v>
      </c>
      <c r="BC142" s="17">
        <f t="shared" si="11"/>
        <v>2844943.8100000061</v>
      </c>
      <c r="BD142" s="17">
        <f t="shared" si="11"/>
        <v>2844943.8100000061</v>
      </c>
      <c r="BE142" s="17">
        <f t="shared" si="11"/>
        <v>2844943.8100000061</v>
      </c>
      <c r="BF142" s="17">
        <f t="shared" si="11"/>
        <v>2844943.8100000061</v>
      </c>
      <c r="BG142" s="17">
        <f t="shared" si="11"/>
        <v>2844943.8100000061</v>
      </c>
      <c r="BH142" s="17">
        <f t="shared" si="11"/>
        <v>2844943.8100000061</v>
      </c>
      <c r="BI142" s="17">
        <f t="shared" si="11"/>
        <v>2844943.8100000061</v>
      </c>
      <c r="BJ142" s="17">
        <f t="shared" si="11"/>
        <v>2844943.8100000061</v>
      </c>
      <c r="BK142" s="17">
        <f t="shared" si="11"/>
        <v>2844943.8100000061</v>
      </c>
      <c r="BL142" s="17">
        <f t="shared" si="11"/>
        <v>2844943.8100000061</v>
      </c>
      <c r="BM142" s="17">
        <f t="shared" si="11"/>
        <v>2844943.8100000061</v>
      </c>
      <c r="BN142" s="17">
        <f t="shared" si="11"/>
        <v>2844943.8100000061</v>
      </c>
      <c r="BO142" s="17">
        <f t="shared" si="11"/>
        <v>2844943.8100000061</v>
      </c>
      <c r="BP142" s="17">
        <f t="shared" si="11"/>
        <v>2844943.8100000061</v>
      </c>
      <c r="BQ142" s="17">
        <f t="shared" si="11"/>
        <v>2844943.8100000061</v>
      </c>
      <c r="BR142" s="17">
        <f t="shared" si="11"/>
        <v>2844943.8100000061</v>
      </c>
      <c r="BS142" s="17">
        <f t="shared" si="11"/>
        <v>2844943.8100000061</v>
      </c>
      <c r="BT142" s="17">
        <f t="shared" si="11"/>
        <v>2844943.8100000061</v>
      </c>
      <c r="BU142" s="17">
        <f t="shared" si="11"/>
        <v>2844943.8100000061</v>
      </c>
      <c r="BV142" s="18">
        <f t="shared" si="11"/>
        <v>2844943.8100000061</v>
      </c>
      <c r="BW142" s="19" t="s">
        <v>58</v>
      </c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1"/>
    </row>
    <row r="143" spans="1:97" ht="30" customHeight="1" x14ac:dyDescent="0.25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2"/>
      <c r="W143" s="13" t="s">
        <v>61</v>
      </c>
      <c r="X143" s="14" t="s">
        <v>61</v>
      </c>
      <c r="Y143" s="14" t="s">
        <v>61</v>
      </c>
      <c r="Z143" s="14" t="s">
        <v>61</v>
      </c>
      <c r="AA143" s="14" t="s">
        <v>61</v>
      </c>
      <c r="AB143" s="14" t="s">
        <v>61</v>
      </c>
      <c r="AC143" s="14" t="s">
        <v>61</v>
      </c>
      <c r="AD143" s="14" t="s">
        <v>61</v>
      </c>
      <c r="AE143" s="14" t="s">
        <v>61</v>
      </c>
      <c r="AF143" s="14" t="s">
        <v>61</v>
      </c>
      <c r="AG143" s="14" t="s">
        <v>61</v>
      </c>
      <c r="AH143" s="14" t="s">
        <v>61</v>
      </c>
      <c r="AI143" s="14" t="s">
        <v>61</v>
      </c>
      <c r="AJ143" s="14" t="s">
        <v>61</v>
      </c>
      <c r="AK143" s="14" t="s">
        <v>61</v>
      </c>
      <c r="AL143" s="14" t="s">
        <v>61</v>
      </c>
      <c r="AM143" s="14" t="s">
        <v>61</v>
      </c>
      <c r="AN143" s="14" t="s">
        <v>61</v>
      </c>
      <c r="AO143" s="14" t="s">
        <v>61</v>
      </c>
      <c r="AP143" s="14" t="s">
        <v>61</v>
      </c>
      <c r="AQ143" s="14" t="s">
        <v>61</v>
      </c>
      <c r="AR143" s="14" t="s">
        <v>61</v>
      </c>
      <c r="AS143" s="14" t="s">
        <v>61</v>
      </c>
      <c r="AT143" s="14" t="s">
        <v>61</v>
      </c>
      <c r="AU143" s="14" t="s">
        <v>61</v>
      </c>
      <c r="AV143" s="15" t="s">
        <v>61</v>
      </c>
      <c r="AW143" s="16">
        <v>6000.5349999999999</v>
      </c>
      <c r="AX143" s="17">
        <f t="shared" ref="AX143:BV143" si="12">47886601.82-3810834-10105658.77-27969574.05</f>
        <v>6000534.9999999963</v>
      </c>
      <c r="AY143" s="17">
        <f t="shared" si="12"/>
        <v>6000534.9999999963</v>
      </c>
      <c r="AZ143" s="17">
        <f t="shared" si="12"/>
        <v>6000534.9999999963</v>
      </c>
      <c r="BA143" s="17">
        <f t="shared" si="12"/>
        <v>6000534.9999999963</v>
      </c>
      <c r="BB143" s="17">
        <f t="shared" si="12"/>
        <v>6000534.9999999963</v>
      </c>
      <c r="BC143" s="17">
        <f t="shared" si="12"/>
        <v>6000534.9999999963</v>
      </c>
      <c r="BD143" s="17">
        <f t="shared" si="12"/>
        <v>6000534.9999999963</v>
      </c>
      <c r="BE143" s="17">
        <f t="shared" si="12"/>
        <v>6000534.9999999963</v>
      </c>
      <c r="BF143" s="17">
        <f t="shared" si="12"/>
        <v>6000534.9999999963</v>
      </c>
      <c r="BG143" s="17">
        <f t="shared" si="12"/>
        <v>6000534.9999999963</v>
      </c>
      <c r="BH143" s="17">
        <f t="shared" si="12"/>
        <v>6000534.9999999963</v>
      </c>
      <c r="BI143" s="17">
        <f t="shared" si="12"/>
        <v>6000534.9999999963</v>
      </c>
      <c r="BJ143" s="17">
        <f t="shared" si="12"/>
        <v>6000534.9999999963</v>
      </c>
      <c r="BK143" s="17">
        <f t="shared" si="12"/>
        <v>6000534.9999999963</v>
      </c>
      <c r="BL143" s="17">
        <f t="shared" si="12"/>
        <v>6000534.9999999963</v>
      </c>
      <c r="BM143" s="17">
        <f t="shared" si="12"/>
        <v>6000534.9999999963</v>
      </c>
      <c r="BN143" s="17">
        <f t="shared" si="12"/>
        <v>6000534.9999999963</v>
      </c>
      <c r="BO143" s="17">
        <f t="shared" si="12"/>
        <v>6000534.9999999963</v>
      </c>
      <c r="BP143" s="17">
        <f t="shared" si="12"/>
        <v>6000534.9999999963</v>
      </c>
      <c r="BQ143" s="17">
        <f t="shared" si="12"/>
        <v>6000534.9999999963</v>
      </c>
      <c r="BR143" s="17">
        <f t="shared" si="12"/>
        <v>6000534.9999999963</v>
      </c>
      <c r="BS143" s="17">
        <f t="shared" si="12"/>
        <v>6000534.9999999963</v>
      </c>
      <c r="BT143" s="17">
        <f t="shared" si="12"/>
        <v>6000534.9999999963</v>
      </c>
      <c r="BU143" s="17">
        <f t="shared" si="12"/>
        <v>6000534.9999999963</v>
      </c>
      <c r="BV143" s="18">
        <f t="shared" si="12"/>
        <v>6000534.9999999963</v>
      </c>
      <c r="BW143" s="19" t="s">
        <v>58</v>
      </c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1"/>
    </row>
    <row r="144" spans="1:97" ht="30" customHeight="1" x14ac:dyDescent="0.25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2"/>
      <c r="W144" s="13" t="s">
        <v>62</v>
      </c>
      <c r="X144" s="14" t="s">
        <v>62</v>
      </c>
      <c r="Y144" s="14" t="s">
        <v>62</v>
      </c>
      <c r="Z144" s="14" t="s">
        <v>62</v>
      </c>
      <c r="AA144" s="14" t="s">
        <v>62</v>
      </c>
      <c r="AB144" s="14" t="s">
        <v>62</v>
      </c>
      <c r="AC144" s="14" t="s">
        <v>62</v>
      </c>
      <c r="AD144" s="14" t="s">
        <v>62</v>
      </c>
      <c r="AE144" s="14" t="s">
        <v>62</v>
      </c>
      <c r="AF144" s="14" t="s">
        <v>62</v>
      </c>
      <c r="AG144" s="14" t="s">
        <v>62</v>
      </c>
      <c r="AH144" s="14" t="s">
        <v>62</v>
      </c>
      <c r="AI144" s="14" t="s">
        <v>62</v>
      </c>
      <c r="AJ144" s="14" t="s">
        <v>62</v>
      </c>
      <c r="AK144" s="14" t="s">
        <v>62</v>
      </c>
      <c r="AL144" s="14" t="s">
        <v>62</v>
      </c>
      <c r="AM144" s="14" t="s">
        <v>62</v>
      </c>
      <c r="AN144" s="14" t="s">
        <v>62</v>
      </c>
      <c r="AO144" s="14" t="s">
        <v>62</v>
      </c>
      <c r="AP144" s="14" t="s">
        <v>62</v>
      </c>
      <c r="AQ144" s="14" t="s">
        <v>62</v>
      </c>
      <c r="AR144" s="14" t="s">
        <v>62</v>
      </c>
      <c r="AS144" s="14" t="s">
        <v>62</v>
      </c>
      <c r="AT144" s="14" t="s">
        <v>62</v>
      </c>
      <c r="AU144" s="14" t="s">
        <v>62</v>
      </c>
      <c r="AV144" s="15" t="s">
        <v>62</v>
      </c>
      <c r="AW144" s="16">
        <v>3574.7296700000002</v>
      </c>
      <c r="AX144" s="17">
        <f t="shared" ref="AX144:BV144" si="13">51989200.98-3810834-13263780.13-31339857.18</f>
        <v>3574729.6699999943</v>
      </c>
      <c r="AY144" s="17">
        <f t="shared" si="13"/>
        <v>3574729.6699999943</v>
      </c>
      <c r="AZ144" s="17">
        <f t="shared" si="13"/>
        <v>3574729.6699999943</v>
      </c>
      <c r="BA144" s="17">
        <f t="shared" si="13"/>
        <v>3574729.6699999943</v>
      </c>
      <c r="BB144" s="17">
        <f t="shared" si="13"/>
        <v>3574729.6699999943</v>
      </c>
      <c r="BC144" s="17">
        <f t="shared" si="13"/>
        <v>3574729.6699999943</v>
      </c>
      <c r="BD144" s="17">
        <f t="shared" si="13"/>
        <v>3574729.6699999943</v>
      </c>
      <c r="BE144" s="17">
        <f t="shared" si="13"/>
        <v>3574729.6699999943</v>
      </c>
      <c r="BF144" s="17">
        <f t="shared" si="13"/>
        <v>3574729.6699999943</v>
      </c>
      <c r="BG144" s="17">
        <f t="shared" si="13"/>
        <v>3574729.6699999943</v>
      </c>
      <c r="BH144" s="17">
        <f t="shared" si="13"/>
        <v>3574729.6699999943</v>
      </c>
      <c r="BI144" s="17">
        <f t="shared" si="13"/>
        <v>3574729.6699999943</v>
      </c>
      <c r="BJ144" s="17">
        <f t="shared" si="13"/>
        <v>3574729.6699999943</v>
      </c>
      <c r="BK144" s="17">
        <f t="shared" si="13"/>
        <v>3574729.6699999943</v>
      </c>
      <c r="BL144" s="17">
        <f t="shared" si="13"/>
        <v>3574729.6699999943</v>
      </c>
      <c r="BM144" s="17">
        <f t="shared" si="13"/>
        <v>3574729.6699999943</v>
      </c>
      <c r="BN144" s="17">
        <f t="shared" si="13"/>
        <v>3574729.6699999943</v>
      </c>
      <c r="BO144" s="17">
        <f t="shared" si="13"/>
        <v>3574729.6699999943</v>
      </c>
      <c r="BP144" s="17">
        <f t="shared" si="13"/>
        <v>3574729.6699999943</v>
      </c>
      <c r="BQ144" s="17">
        <f t="shared" si="13"/>
        <v>3574729.6699999943</v>
      </c>
      <c r="BR144" s="17">
        <f t="shared" si="13"/>
        <v>3574729.6699999943</v>
      </c>
      <c r="BS144" s="17">
        <f t="shared" si="13"/>
        <v>3574729.6699999943</v>
      </c>
      <c r="BT144" s="17">
        <f t="shared" si="13"/>
        <v>3574729.6699999943</v>
      </c>
      <c r="BU144" s="17">
        <f t="shared" si="13"/>
        <v>3574729.6699999943</v>
      </c>
      <c r="BV144" s="18">
        <f t="shared" si="13"/>
        <v>3574729.6699999943</v>
      </c>
      <c r="BW144" s="19" t="s">
        <v>58</v>
      </c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1"/>
    </row>
    <row r="145" spans="1:97" ht="30" customHeight="1" x14ac:dyDescent="0.25">
      <c r="A145" s="10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2"/>
      <c r="W145" s="13" t="s">
        <v>63</v>
      </c>
      <c r="X145" s="14" t="s">
        <v>63</v>
      </c>
      <c r="Y145" s="14" t="s">
        <v>63</v>
      </c>
      <c r="Z145" s="14" t="s">
        <v>63</v>
      </c>
      <c r="AA145" s="14" t="s">
        <v>63</v>
      </c>
      <c r="AB145" s="14" t="s">
        <v>63</v>
      </c>
      <c r="AC145" s="14" t="s">
        <v>63</v>
      </c>
      <c r="AD145" s="14" t="s">
        <v>63</v>
      </c>
      <c r="AE145" s="14" t="s">
        <v>63</v>
      </c>
      <c r="AF145" s="14" t="s">
        <v>63</v>
      </c>
      <c r="AG145" s="14" t="s">
        <v>63</v>
      </c>
      <c r="AH145" s="14" t="s">
        <v>63</v>
      </c>
      <c r="AI145" s="14" t="s">
        <v>63</v>
      </c>
      <c r="AJ145" s="14" t="s">
        <v>63</v>
      </c>
      <c r="AK145" s="14" t="s">
        <v>63</v>
      </c>
      <c r="AL145" s="14" t="s">
        <v>63</v>
      </c>
      <c r="AM145" s="14" t="s">
        <v>63</v>
      </c>
      <c r="AN145" s="14" t="s">
        <v>63</v>
      </c>
      <c r="AO145" s="14" t="s">
        <v>63</v>
      </c>
      <c r="AP145" s="14" t="s">
        <v>63</v>
      </c>
      <c r="AQ145" s="14" t="s">
        <v>63</v>
      </c>
      <c r="AR145" s="14" t="s">
        <v>63</v>
      </c>
      <c r="AS145" s="14" t="s">
        <v>63</v>
      </c>
      <c r="AT145" s="14" t="s">
        <v>63</v>
      </c>
      <c r="AU145" s="14" t="s">
        <v>63</v>
      </c>
      <c r="AV145" s="15" t="s">
        <v>63</v>
      </c>
      <c r="AW145" s="16">
        <v>10007.048220000001</v>
      </c>
      <c r="AX145" s="17">
        <f t="shared" ref="AX145:BV145" si="14">105437716.72-34588651.48-59413716.02-1428301</f>
        <v>10007048.220000006</v>
      </c>
      <c r="AY145" s="17">
        <f t="shared" si="14"/>
        <v>10007048.220000006</v>
      </c>
      <c r="AZ145" s="17">
        <f t="shared" si="14"/>
        <v>10007048.220000006</v>
      </c>
      <c r="BA145" s="17">
        <f t="shared" si="14"/>
        <v>10007048.220000006</v>
      </c>
      <c r="BB145" s="17">
        <f t="shared" si="14"/>
        <v>10007048.220000006</v>
      </c>
      <c r="BC145" s="17">
        <f t="shared" si="14"/>
        <v>10007048.220000006</v>
      </c>
      <c r="BD145" s="17">
        <f t="shared" si="14"/>
        <v>10007048.220000006</v>
      </c>
      <c r="BE145" s="17">
        <f t="shared" si="14"/>
        <v>10007048.220000006</v>
      </c>
      <c r="BF145" s="17">
        <f t="shared" si="14"/>
        <v>10007048.220000006</v>
      </c>
      <c r="BG145" s="17">
        <f t="shared" si="14"/>
        <v>10007048.220000006</v>
      </c>
      <c r="BH145" s="17">
        <f t="shared" si="14"/>
        <v>10007048.220000006</v>
      </c>
      <c r="BI145" s="17">
        <f t="shared" si="14"/>
        <v>10007048.220000006</v>
      </c>
      <c r="BJ145" s="17">
        <f t="shared" si="14"/>
        <v>10007048.220000006</v>
      </c>
      <c r="BK145" s="17">
        <f t="shared" si="14"/>
        <v>10007048.220000006</v>
      </c>
      <c r="BL145" s="17">
        <f t="shared" si="14"/>
        <v>10007048.220000006</v>
      </c>
      <c r="BM145" s="17">
        <f t="shared" si="14"/>
        <v>10007048.220000006</v>
      </c>
      <c r="BN145" s="17">
        <f t="shared" si="14"/>
        <v>10007048.220000006</v>
      </c>
      <c r="BO145" s="17">
        <f t="shared" si="14"/>
        <v>10007048.220000006</v>
      </c>
      <c r="BP145" s="17">
        <f t="shared" si="14"/>
        <v>10007048.220000006</v>
      </c>
      <c r="BQ145" s="17">
        <f t="shared" si="14"/>
        <v>10007048.220000006</v>
      </c>
      <c r="BR145" s="17">
        <f t="shared" si="14"/>
        <v>10007048.220000006</v>
      </c>
      <c r="BS145" s="17">
        <f t="shared" si="14"/>
        <v>10007048.220000006</v>
      </c>
      <c r="BT145" s="17">
        <f t="shared" si="14"/>
        <v>10007048.220000006</v>
      </c>
      <c r="BU145" s="17">
        <f t="shared" si="14"/>
        <v>10007048.220000006</v>
      </c>
      <c r="BV145" s="18">
        <f t="shared" si="14"/>
        <v>10007048.220000006</v>
      </c>
      <c r="BW145" s="19" t="s">
        <v>58</v>
      </c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1"/>
    </row>
    <row r="146" spans="1:97" ht="40.5" customHeight="1" x14ac:dyDescent="0.25">
      <c r="A146" s="10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2"/>
      <c r="W146" s="13" t="s">
        <v>64</v>
      </c>
      <c r="X146" s="14" t="s">
        <v>64</v>
      </c>
      <c r="Y146" s="14" t="s">
        <v>64</v>
      </c>
      <c r="Z146" s="14" t="s">
        <v>64</v>
      </c>
      <c r="AA146" s="14" t="s">
        <v>64</v>
      </c>
      <c r="AB146" s="14" t="s">
        <v>64</v>
      </c>
      <c r="AC146" s="14" t="s">
        <v>64</v>
      </c>
      <c r="AD146" s="14" t="s">
        <v>64</v>
      </c>
      <c r="AE146" s="14" t="s">
        <v>64</v>
      </c>
      <c r="AF146" s="14" t="s">
        <v>64</v>
      </c>
      <c r="AG146" s="14" t="s">
        <v>64</v>
      </c>
      <c r="AH146" s="14" t="s">
        <v>64</v>
      </c>
      <c r="AI146" s="14" t="s">
        <v>64</v>
      </c>
      <c r="AJ146" s="14" t="s">
        <v>64</v>
      </c>
      <c r="AK146" s="14" t="s">
        <v>64</v>
      </c>
      <c r="AL146" s="14" t="s">
        <v>64</v>
      </c>
      <c r="AM146" s="14" t="s">
        <v>64</v>
      </c>
      <c r="AN146" s="14" t="s">
        <v>64</v>
      </c>
      <c r="AO146" s="14" t="s">
        <v>64</v>
      </c>
      <c r="AP146" s="14" t="s">
        <v>64</v>
      </c>
      <c r="AQ146" s="14" t="s">
        <v>64</v>
      </c>
      <c r="AR146" s="14" t="s">
        <v>64</v>
      </c>
      <c r="AS146" s="14" t="s">
        <v>64</v>
      </c>
      <c r="AT146" s="14" t="s">
        <v>64</v>
      </c>
      <c r="AU146" s="14" t="s">
        <v>64</v>
      </c>
      <c r="AV146" s="15" t="s">
        <v>64</v>
      </c>
      <c r="AW146" s="16">
        <f>4.38484*0.65</f>
        <v>2.8501460000000001</v>
      </c>
      <c r="AX146" s="17">
        <f t="shared" ref="AX146:BV146" si="15">485794.98-481410.14</f>
        <v>4384.8399999999674</v>
      </c>
      <c r="AY146" s="17">
        <f t="shared" si="15"/>
        <v>4384.8399999999674</v>
      </c>
      <c r="AZ146" s="17">
        <f t="shared" si="15"/>
        <v>4384.8399999999674</v>
      </c>
      <c r="BA146" s="17">
        <f t="shared" si="15"/>
        <v>4384.8399999999674</v>
      </c>
      <c r="BB146" s="17">
        <f t="shared" si="15"/>
        <v>4384.8399999999674</v>
      </c>
      <c r="BC146" s="17">
        <f t="shared" si="15"/>
        <v>4384.8399999999674</v>
      </c>
      <c r="BD146" s="17">
        <f t="shared" si="15"/>
        <v>4384.8399999999674</v>
      </c>
      <c r="BE146" s="17">
        <f t="shared" si="15"/>
        <v>4384.8399999999674</v>
      </c>
      <c r="BF146" s="17">
        <f t="shared" si="15"/>
        <v>4384.8399999999674</v>
      </c>
      <c r="BG146" s="17">
        <f t="shared" si="15"/>
        <v>4384.8399999999674</v>
      </c>
      <c r="BH146" s="17">
        <f t="shared" si="15"/>
        <v>4384.8399999999674</v>
      </c>
      <c r="BI146" s="17">
        <f t="shared" si="15"/>
        <v>4384.8399999999674</v>
      </c>
      <c r="BJ146" s="17">
        <f t="shared" si="15"/>
        <v>4384.8399999999674</v>
      </c>
      <c r="BK146" s="17">
        <f t="shared" si="15"/>
        <v>4384.8399999999674</v>
      </c>
      <c r="BL146" s="17">
        <f t="shared" si="15"/>
        <v>4384.8399999999674</v>
      </c>
      <c r="BM146" s="17">
        <f t="shared" si="15"/>
        <v>4384.8399999999674</v>
      </c>
      <c r="BN146" s="17">
        <f t="shared" si="15"/>
        <v>4384.8399999999674</v>
      </c>
      <c r="BO146" s="17">
        <f t="shared" si="15"/>
        <v>4384.8399999999674</v>
      </c>
      <c r="BP146" s="17">
        <f t="shared" si="15"/>
        <v>4384.8399999999674</v>
      </c>
      <c r="BQ146" s="17">
        <f t="shared" si="15"/>
        <v>4384.8399999999674</v>
      </c>
      <c r="BR146" s="17">
        <f t="shared" si="15"/>
        <v>4384.8399999999674</v>
      </c>
      <c r="BS146" s="17">
        <f t="shared" si="15"/>
        <v>4384.8399999999674</v>
      </c>
      <c r="BT146" s="17">
        <f t="shared" si="15"/>
        <v>4384.8399999999674</v>
      </c>
      <c r="BU146" s="17">
        <f t="shared" si="15"/>
        <v>4384.8399999999674</v>
      </c>
      <c r="BV146" s="18">
        <f t="shared" si="15"/>
        <v>4384.8399999999674</v>
      </c>
      <c r="BW146" s="19" t="s">
        <v>58</v>
      </c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1"/>
    </row>
    <row r="147" spans="1:97" s="8" customFormat="1" ht="32.25" customHeight="1" x14ac:dyDescent="0.2">
      <c r="A147" s="81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3"/>
      <c r="W147" s="13" t="s">
        <v>97</v>
      </c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5"/>
      <c r="AW147" s="16">
        <f>924.91078*0.65</f>
        <v>601.1920070000001</v>
      </c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8"/>
      <c r="BW147" s="19" t="s">
        <v>58</v>
      </c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1"/>
    </row>
    <row r="148" spans="1:97" ht="30" customHeight="1" x14ac:dyDescent="0.25">
      <c r="A148" s="10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2"/>
      <c r="W148" s="13" t="s">
        <v>65</v>
      </c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5"/>
      <c r="AW148" s="16">
        <v>930.59460999999999</v>
      </c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8"/>
      <c r="BW148" s="19" t="s">
        <v>58</v>
      </c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1"/>
    </row>
    <row r="149" spans="1:97" s="8" customFormat="1" ht="30" customHeight="1" x14ac:dyDescent="0.2">
      <c r="A149" s="81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3"/>
      <c r="W149" s="13" t="s">
        <v>98</v>
      </c>
      <c r="X149" s="14" t="s">
        <v>98</v>
      </c>
      <c r="Y149" s="14" t="s">
        <v>98</v>
      </c>
      <c r="Z149" s="14" t="s">
        <v>98</v>
      </c>
      <c r="AA149" s="14" t="s">
        <v>98</v>
      </c>
      <c r="AB149" s="14" t="s">
        <v>98</v>
      </c>
      <c r="AC149" s="14" t="s">
        <v>98</v>
      </c>
      <c r="AD149" s="14" t="s">
        <v>98</v>
      </c>
      <c r="AE149" s="14" t="s">
        <v>98</v>
      </c>
      <c r="AF149" s="14" t="s">
        <v>98</v>
      </c>
      <c r="AG149" s="14" t="s">
        <v>98</v>
      </c>
      <c r="AH149" s="14" t="s">
        <v>98</v>
      </c>
      <c r="AI149" s="14" t="s">
        <v>98</v>
      </c>
      <c r="AJ149" s="14" t="s">
        <v>98</v>
      </c>
      <c r="AK149" s="14" t="s">
        <v>98</v>
      </c>
      <c r="AL149" s="14" t="s">
        <v>98</v>
      </c>
      <c r="AM149" s="14" t="s">
        <v>98</v>
      </c>
      <c r="AN149" s="14" t="s">
        <v>98</v>
      </c>
      <c r="AO149" s="14" t="s">
        <v>98</v>
      </c>
      <c r="AP149" s="14" t="s">
        <v>98</v>
      </c>
      <c r="AQ149" s="14" t="s">
        <v>98</v>
      </c>
      <c r="AR149" s="14" t="s">
        <v>98</v>
      </c>
      <c r="AS149" s="14" t="s">
        <v>98</v>
      </c>
      <c r="AT149" s="14" t="s">
        <v>98</v>
      </c>
      <c r="AU149" s="14" t="s">
        <v>98</v>
      </c>
      <c r="AV149" s="15" t="s">
        <v>98</v>
      </c>
      <c r="AW149" s="16">
        <v>7.47729</v>
      </c>
      <c r="AX149" s="17">
        <f t="shared" ref="AX149:BV149" si="16">687230.91-679753.62</f>
        <v>7477.2900000000373</v>
      </c>
      <c r="AY149" s="17">
        <f t="shared" si="16"/>
        <v>7477.2900000000373</v>
      </c>
      <c r="AZ149" s="17">
        <f t="shared" si="16"/>
        <v>7477.2900000000373</v>
      </c>
      <c r="BA149" s="17">
        <f t="shared" si="16"/>
        <v>7477.2900000000373</v>
      </c>
      <c r="BB149" s="17">
        <f t="shared" si="16"/>
        <v>7477.2900000000373</v>
      </c>
      <c r="BC149" s="17">
        <f t="shared" si="16"/>
        <v>7477.2900000000373</v>
      </c>
      <c r="BD149" s="17">
        <f t="shared" si="16"/>
        <v>7477.2900000000373</v>
      </c>
      <c r="BE149" s="17">
        <f t="shared" si="16"/>
        <v>7477.2900000000373</v>
      </c>
      <c r="BF149" s="17">
        <f t="shared" si="16"/>
        <v>7477.2900000000373</v>
      </c>
      <c r="BG149" s="17">
        <f t="shared" si="16"/>
        <v>7477.2900000000373</v>
      </c>
      <c r="BH149" s="17">
        <f t="shared" si="16"/>
        <v>7477.2900000000373</v>
      </c>
      <c r="BI149" s="17">
        <f t="shared" si="16"/>
        <v>7477.2900000000373</v>
      </c>
      <c r="BJ149" s="17">
        <f t="shared" si="16"/>
        <v>7477.2900000000373</v>
      </c>
      <c r="BK149" s="17">
        <f t="shared" si="16"/>
        <v>7477.2900000000373</v>
      </c>
      <c r="BL149" s="17">
        <f t="shared" si="16"/>
        <v>7477.2900000000373</v>
      </c>
      <c r="BM149" s="17">
        <f t="shared" si="16"/>
        <v>7477.2900000000373</v>
      </c>
      <c r="BN149" s="17">
        <f t="shared" si="16"/>
        <v>7477.2900000000373</v>
      </c>
      <c r="BO149" s="17">
        <f t="shared" si="16"/>
        <v>7477.2900000000373</v>
      </c>
      <c r="BP149" s="17">
        <f t="shared" si="16"/>
        <v>7477.2900000000373</v>
      </c>
      <c r="BQ149" s="17">
        <f t="shared" si="16"/>
        <v>7477.2900000000373</v>
      </c>
      <c r="BR149" s="17">
        <f t="shared" si="16"/>
        <v>7477.2900000000373</v>
      </c>
      <c r="BS149" s="17">
        <f t="shared" si="16"/>
        <v>7477.2900000000373</v>
      </c>
      <c r="BT149" s="17">
        <f t="shared" si="16"/>
        <v>7477.2900000000373</v>
      </c>
      <c r="BU149" s="17">
        <f t="shared" si="16"/>
        <v>7477.2900000000373</v>
      </c>
      <c r="BV149" s="18">
        <f t="shared" si="16"/>
        <v>7477.2900000000373</v>
      </c>
      <c r="BW149" s="19" t="s">
        <v>58</v>
      </c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1"/>
    </row>
    <row r="150" spans="1:97" ht="30" customHeight="1" x14ac:dyDescent="0.25">
      <c r="A150" s="10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2"/>
      <c r="W150" s="13" t="s">
        <v>66</v>
      </c>
      <c r="X150" s="14" t="s">
        <v>66</v>
      </c>
      <c r="Y150" s="14" t="s">
        <v>66</v>
      </c>
      <c r="Z150" s="14" t="s">
        <v>66</v>
      </c>
      <c r="AA150" s="14" t="s">
        <v>66</v>
      </c>
      <c r="AB150" s="14" t="s">
        <v>66</v>
      </c>
      <c r="AC150" s="14" t="s">
        <v>66</v>
      </c>
      <c r="AD150" s="14" t="s">
        <v>66</v>
      </c>
      <c r="AE150" s="14" t="s">
        <v>66</v>
      </c>
      <c r="AF150" s="14" t="s">
        <v>66</v>
      </c>
      <c r="AG150" s="14" t="s">
        <v>66</v>
      </c>
      <c r="AH150" s="14" t="s">
        <v>66</v>
      </c>
      <c r="AI150" s="14" t="s">
        <v>66</v>
      </c>
      <c r="AJ150" s="14" t="s">
        <v>66</v>
      </c>
      <c r="AK150" s="14" t="s">
        <v>66</v>
      </c>
      <c r="AL150" s="14" t="s">
        <v>66</v>
      </c>
      <c r="AM150" s="14" t="s">
        <v>66</v>
      </c>
      <c r="AN150" s="14" t="s">
        <v>66</v>
      </c>
      <c r="AO150" s="14" t="s">
        <v>66</v>
      </c>
      <c r="AP150" s="14" t="s">
        <v>66</v>
      </c>
      <c r="AQ150" s="14" t="s">
        <v>66</v>
      </c>
      <c r="AR150" s="14" t="s">
        <v>66</v>
      </c>
      <c r="AS150" s="14" t="s">
        <v>66</v>
      </c>
      <c r="AT150" s="14" t="s">
        <v>66</v>
      </c>
      <c r="AU150" s="14" t="s">
        <v>66</v>
      </c>
      <c r="AV150" s="15" t="s">
        <v>66</v>
      </c>
      <c r="AW150" s="16">
        <v>13755.832839999999</v>
      </c>
      <c r="AX150" s="17">
        <f t="shared" ref="AX150:BV150" si="17">15554336.23-1798503.39</f>
        <v>13755832.84</v>
      </c>
      <c r="AY150" s="17">
        <f t="shared" si="17"/>
        <v>13755832.84</v>
      </c>
      <c r="AZ150" s="17">
        <f t="shared" si="17"/>
        <v>13755832.84</v>
      </c>
      <c r="BA150" s="17">
        <f t="shared" si="17"/>
        <v>13755832.84</v>
      </c>
      <c r="BB150" s="17">
        <f t="shared" si="17"/>
        <v>13755832.84</v>
      </c>
      <c r="BC150" s="17">
        <f t="shared" si="17"/>
        <v>13755832.84</v>
      </c>
      <c r="BD150" s="17">
        <f t="shared" si="17"/>
        <v>13755832.84</v>
      </c>
      <c r="BE150" s="17">
        <f t="shared" si="17"/>
        <v>13755832.84</v>
      </c>
      <c r="BF150" s="17">
        <f t="shared" si="17"/>
        <v>13755832.84</v>
      </c>
      <c r="BG150" s="17">
        <f t="shared" si="17"/>
        <v>13755832.84</v>
      </c>
      <c r="BH150" s="17">
        <f t="shared" si="17"/>
        <v>13755832.84</v>
      </c>
      <c r="BI150" s="17">
        <f t="shared" si="17"/>
        <v>13755832.84</v>
      </c>
      <c r="BJ150" s="17">
        <f t="shared" si="17"/>
        <v>13755832.84</v>
      </c>
      <c r="BK150" s="17">
        <f t="shared" si="17"/>
        <v>13755832.84</v>
      </c>
      <c r="BL150" s="17">
        <f t="shared" si="17"/>
        <v>13755832.84</v>
      </c>
      <c r="BM150" s="17">
        <f t="shared" si="17"/>
        <v>13755832.84</v>
      </c>
      <c r="BN150" s="17">
        <f t="shared" si="17"/>
        <v>13755832.84</v>
      </c>
      <c r="BO150" s="17">
        <f t="shared" si="17"/>
        <v>13755832.84</v>
      </c>
      <c r="BP150" s="17">
        <f t="shared" si="17"/>
        <v>13755832.84</v>
      </c>
      <c r="BQ150" s="17">
        <f t="shared" si="17"/>
        <v>13755832.84</v>
      </c>
      <c r="BR150" s="17">
        <f t="shared" si="17"/>
        <v>13755832.84</v>
      </c>
      <c r="BS150" s="17">
        <f t="shared" si="17"/>
        <v>13755832.84</v>
      </c>
      <c r="BT150" s="17">
        <f t="shared" si="17"/>
        <v>13755832.84</v>
      </c>
      <c r="BU150" s="17">
        <f t="shared" si="17"/>
        <v>13755832.84</v>
      </c>
      <c r="BV150" s="18">
        <f t="shared" si="17"/>
        <v>13755832.84</v>
      </c>
      <c r="BW150" s="19" t="s">
        <v>58</v>
      </c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1"/>
    </row>
    <row r="151" spans="1:97" ht="30" customHeight="1" x14ac:dyDescent="0.25">
      <c r="A151" s="10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2"/>
      <c r="W151" s="13" t="s">
        <v>67</v>
      </c>
      <c r="X151" s="14" t="s">
        <v>67</v>
      </c>
      <c r="Y151" s="14" t="s">
        <v>67</v>
      </c>
      <c r="Z151" s="14" t="s">
        <v>67</v>
      </c>
      <c r="AA151" s="14" t="s">
        <v>67</v>
      </c>
      <c r="AB151" s="14" t="s">
        <v>67</v>
      </c>
      <c r="AC151" s="14" t="s">
        <v>67</v>
      </c>
      <c r="AD151" s="14" t="s">
        <v>67</v>
      </c>
      <c r="AE151" s="14" t="s">
        <v>67</v>
      </c>
      <c r="AF151" s="14" t="s">
        <v>67</v>
      </c>
      <c r="AG151" s="14" t="s">
        <v>67</v>
      </c>
      <c r="AH151" s="14" t="s">
        <v>67</v>
      </c>
      <c r="AI151" s="14" t="s">
        <v>67</v>
      </c>
      <c r="AJ151" s="14" t="s">
        <v>67</v>
      </c>
      <c r="AK151" s="14" t="s">
        <v>67</v>
      </c>
      <c r="AL151" s="14" t="s">
        <v>67</v>
      </c>
      <c r="AM151" s="14" t="s">
        <v>67</v>
      </c>
      <c r="AN151" s="14" t="s">
        <v>67</v>
      </c>
      <c r="AO151" s="14" t="s">
        <v>67</v>
      </c>
      <c r="AP151" s="14" t="s">
        <v>67</v>
      </c>
      <c r="AQ151" s="14" t="s">
        <v>67</v>
      </c>
      <c r="AR151" s="14" t="s">
        <v>67</v>
      </c>
      <c r="AS151" s="14" t="s">
        <v>67</v>
      </c>
      <c r="AT151" s="14" t="s">
        <v>67</v>
      </c>
      <c r="AU151" s="14" t="s">
        <v>67</v>
      </c>
      <c r="AV151" s="15" t="s">
        <v>67</v>
      </c>
      <c r="AW151" s="16">
        <v>11801.88744</v>
      </c>
      <c r="AX151" s="17">
        <f t="shared" ref="AX151:BV151" si="18">12917685.85-127118.65-488679.76-500000</f>
        <v>11801887.439999999</v>
      </c>
      <c r="AY151" s="17">
        <f t="shared" si="18"/>
        <v>11801887.439999999</v>
      </c>
      <c r="AZ151" s="17">
        <f t="shared" si="18"/>
        <v>11801887.439999999</v>
      </c>
      <c r="BA151" s="17">
        <f t="shared" si="18"/>
        <v>11801887.439999999</v>
      </c>
      <c r="BB151" s="17">
        <f t="shared" si="18"/>
        <v>11801887.439999999</v>
      </c>
      <c r="BC151" s="17">
        <f t="shared" si="18"/>
        <v>11801887.439999999</v>
      </c>
      <c r="BD151" s="17">
        <f t="shared" si="18"/>
        <v>11801887.439999999</v>
      </c>
      <c r="BE151" s="17">
        <f t="shared" si="18"/>
        <v>11801887.439999999</v>
      </c>
      <c r="BF151" s="17">
        <f t="shared" si="18"/>
        <v>11801887.439999999</v>
      </c>
      <c r="BG151" s="17">
        <f t="shared" si="18"/>
        <v>11801887.439999999</v>
      </c>
      <c r="BH151" s="17">
        <f t="shared" si="18"/>
        <v>11801887.439999999</v>
      </c>
      <c r="BI151" s="17">
        <f t="shared" si="18"/>
        <v>11801887.439999999</v>
      </c>
      <c r="BJ151" s="17">
        <f t="shared" si="18"/>
        <v>11801887.439999999</v>
      </c>
      <c r="BK151" s="17">
        <f t="shared" si="18"/>
        <v>11801887.439999999</v>
      </c>
      <c r="BL151" s="17">
        <f t="shared" si="18"/>
        <v>11801887.439999999</v>
      </c>
      <c r="BM151" s="17">
        <f t="shared" si="18"/>
        <v>11801887.439999999</v>
      </c>
      <c r="BN151" s="17">
        <f t="shared" si="18"/>
        <v>11801887.439999999</v>
      </c>
      <c r="BO151" s="17">
        <f t="shared" si="18"/>
        <v>11801887.439999999</v>
      </c>
      <c r="BP151" s="17">
        <f t="shared" si="18"/>
        <v>11801887.439999999</v>
      </c>
      <c r="BQ151" s="17">
        <f t="shared" si="18"/>
        <v>11801887.439999999</v>
      </c>
      <c r="BR151" s="17">
        <f t="shared" si="18"/>
        <v>11801887.439999999</v>
      </c>
      <c r="BS151" s="17">
        <f t="shared" si="18"/>
        <v>11801887.439999999</v>
      </c>
      <c r="BT151" s="17">
        <f t="shared" si="18"/>
        <v>11801887.439999999</v>
      </c>
      <c r="BU151" s="17">
        <f t="shared" si="18"/>
        <v>11801887.439999999</v>
      </c>
      <c r="BV151" s="18">
        <f t="shared" si="18"/>
        <v>11801887.439999999</v>
      </c>
      <c r="BW151" s="19" t="s">
        <v>58</v>
      </c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1"/>
    </row>
    <row r="152" spans="1:97" ht="30" customHeight="1" x14ac:dyDescent="0.25">
      <c r="A152" s="10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2"/>
      <c r="W152" s="13" t="s">
        <v>68</v>
      </c>
      <c r="X152" s="14" t="s">
        <v>68</v>
      </c>
      <c r="Y152" s="14" t="s">
        <v>68</v>
      </c>
      <c r="Z152" s="14" t="s">
        <v>68</v>
      </c>
      <c r="AA152" s="14" t="s">
        <v>68</v>
      </c>
      <c r="AB152" s="14" t="s">
        <v>68</v>
      </c>
      <c r="AC152" s="14" t="s">
        <v>68</v>
      </c>
      <c r="AD152" s="14" t="s">
        <v>68</v>
      </c>
      <c r="AE152" s="14" t="s">
        <v>68</v>
      </c>
      <c r="AF152" s="14" t="s">
        <v>68</v>
      </c>
      <c r="AG152" s="14" t="s">
        <v>68</v>
      </c>
      <c r="AH152" s="14" t="s">
        <v>68</v>
      </c>
      <c r="AI152" s="14" t="s">
        <v>68</v>
      </c>
      <c r="AJ152" s="14" t="s">
        <v>68</v>
      </c>
      <c r="AK152" s="14" t="s">
        <v>68</v>
      </c>
      <c r="AL152" s="14" t="s">
        <v>68</v>
      </c>
      <c r="AM152" s="14" t="s">
        <v>68</v>
      </c>
      <c r="AN152" s="14" t="s">
        <v>68</v>
      </c>
      <c r="AO152" s="14" t="s">
        <v>68</v>
      </c>
      <c r="AP152" s="14" t="s">
        <v>68</v>
      </c>
      <c r="AQ152" s="14" t="s">
        <v>68</v>
      </c>
      <c r="AR152" s="14" t="s">
        <v>68</v>
      </c>
      <c r="AS152" s="14" t="s">
        <v>68</v>
      </c>
      <c r="AT152" s="14" t="s">
        <v>68</v>
      </c>
      <c r="AU152" s="14" t="s">
        <v>68</v>
      </c>
      <c r="AV152" s="15" t="s">
        <v>68</v>
      </c>
      <c r="AW152" s="16">
        <v>2895.2219300000002</v>
      </c>
      <c r="AX152" s="17">
        <f t="shared" ref="AX152:BV152" si="19">11616375.2-127118.65-8594034.62</f>
        <v>2895221.9299999997</v>
      </c>
      <c r="AY152" s="17">
        <f t="shared" si="19"/>
        <v>2895221.9299999997</v>
      </c>
      <c r="AZ152" s="17">
        <f t="shared" si="19"/>
        <v>2895221.9299999997</v>
      </c>
      <c r="BA152" s="17">
        <f t="shared" si="19"/>
        <v>2895221.9299999997</v>
      </c>
      <c r="BB152" s="17">
        <f t="shared" si="19"/>
        <v>2895221.9299999997</v>
      </c>
      <c r="BC152" s="17">
        <f t="shared" si="19"/>
        <v>2895221.9299999997</v>
      </c>
      <c r="BD152" s="17">
        <f t="shared" si="19"/>
        <v>2895221.9299999997</v>
      </c>
      <c r="BE152" s="17">
        <f t="shared" si="19"/>
        <v>2895221.9299999997</v>
      </c>
      <c r="BF152" s="17">
        <f t="shared" si="19"/>
        <v>2895221.9299999997</v>
      </c>
      <c r="BG152" s="17">
        <f t="shared" si="19"/>
        <v>2895221.9299999997</v>
      </c>
      <c r="BH152" s="17">
        <f t="shared" si="19"/>
        <v>2895221.9299999997</v>
      </c>
      <c r="BI152" s="17">
        <f t="shared" si="19"/>
        <v>2895221.9299999997</v>
      </c>
      <c r="BJ152" s="17">
        <f t="shared" si="19"/>
        <v>2895221.9299999997</v>
      </c>
      <c r="BK152" s="17">
        <f t="shared" si="19"/>
        <v>2895221.9299999997</v>
      </c>
      <c r="BL152" s="17">
        <f t="shared" si="19"/>
        <v>2895221.9299999997</v>
      </c>
      <c r="BM152" s="17">
        <f t="shared" si="19"/>
        <v>2895221.9299999997</v>
      </c>
      <c r="BN152" s="17">
        <f t="shared" si="19"/>
        <v>2895221.9299999997</v>
      </c>
      <c r="BO152" s="17">
        <f t="shared" si="19"/>
        <v>2895221.9299999997</v>
      </c>
      <c r="BP152" s="17">
        <f t="shared" si="19"/>
        <v>2895221.9299999997</v>
      </c>
      <c r="BQ152" s="17">
        <f t="shared" si="19"/>
        <v>2895221.9299999997</v>
      </c>
      <c r="BR152" s="17">
        <f t="shared" si="19"/>
        <v>2895221.9299999997</v>
      </c>
      <c r="BS152" s="17">
        <f t="shared" si="19"/>
        <v>2895221.9299999997</v>
      </c>
      <c r="BT152" s="17">
        <f t="shared" si="19"/>
        <v>2895221.9299999997</v>
      </c>
      <c r="BU152" s="17">
        <f t="shared" si="19"/>
        <v>2895221.9299999997</v>
      </c>
      <c r="BV152" s="18">
        <f t="shared" si="19"/>
        <v>2895221.9299999997</v>
      </c>
      <c r="BW152" s="19" t="s">
        <v>58</v>
      </c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1"/>
    </row>
    <row r="153" spans="1:97" ht="59.25" customHeight="1" x14ac:dyDescent="0.25">
      <c r="A153" s="10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2"/>
      <c r="W153" s="13" t="s">
        <v>69</v>
      </c>
      <c r="X153" s="14" t="s">
        <v>69</v>
      </c>
      <c r="Y153" s="14" t="s">
        <v>69</v>
      </c>
      <c r="Z153" s="14" t="s">
        <v>69</v>
      </c>
      <c r="AA153" s="14" t="s">
        <v>69</v>
      </c>
      <c r="AB153" s="14" t="s">
        <v>69</v>
      </c>
      <c r="AC153" s="14" t="s">
        <v>69</v>
      </c>
      <c r="AD153" s="14" t="s">
        <v>69</v>
      </c>
      <c r="AE153" s="14" t="s">
        <v>69</v>
      </c>
      <c r="AF153" s="14" t="s">
        <v>69</v>
      </c>
      <c r="AG153" s="14" t="s">
        <v>69</v>
      </c>
      <c r="AH153" s="14" t="s">
        <v>69</v>
      </c>
      <c r="AI153" s="14" t="s">
        <v>69</v>
      </c>
      <c r="AJ153" s="14" t="s">
        <v>69</v>
      </c>
      <c r="AK153" s="14" t="s">
        <v>69</v>
      </c>
      <c r="AL153" s="14" t="s">
        <v>69</v>
      </c>
      <c r="AM153" s="14" t="s">
        <v>69</v>
      </c>
      <c r="AN153" s="14" t="s">
        <v>69</v>
      </c>
      <c r="AO153" s="14" t="s">
        <v>69</v>
      </c>
      <c r="AP153" s="14" t="s">
        <v>69</v>
      </c>
      <c r="AQ153" s="14" t="s">
        <v>69</v>
      </c>
      <c r="AR153" s="14" t="s">
        <v>69</v>
      </c>
      <c r="AS153" s="14" t="s">
        <v>69</v>
      </c>
      <c r="AT153" s="14" t="s">
        <v>69</v>
      </c>
      <c r="AU153" s="14" t="s">
        <v>69</v>
      </c>
      <c r="AV153" s="15" t="s">
        <v>69</v>
      </c>
      <c r="AW153" s="16">
        <v>1220.76</v>
      </c>
      <c r="AX153" s="17">
        <f t="shared" ref="AX153:BV153" si="20">11896181.37-1165798.99-9509622.38</f>
        <v>1220759.9999999981</v>
      </c>
      <c r="AY153" s="17">
        <f t="shared" si="20"/>
        <v>1220759.9999999981</v>
      </c>
      <c r="AZ153" s="17">
        <f t="shared" si="20"/>
        <v>1220759.9999999981</v>
      </c>
      <c r="BA153" s="17">
        <f t="shared" si="20"/>
        <v>1220759.9999999981</v>
      </c>
      <c r="BB153" s="17">
        <f t="shared" si="20"/>
        <v>1220759.9999999981</v>
      </c>
      <c r="BC153" s="17">
        <f t="shared" si="20"/>
        <v>1220759.9999999981</v>
      </c>
      <c r="BD153" s="17">
        <f t="shared" si="20"/>
        <v>1220759.9999999981</v>
      </c>
      <c r="BE153" s="17">
        <f t="shared" si="20"/>
        <v>1220759.9999999981</v>
      </c>
      <c r="BF153" s="17">
        <f t="shared" si="20"/>
        <v>1220759.9999999981</v>
      </c>
      <c r="BG153" s="17">
        <f t="shared" si="20"/>
        <v>1220759.9999999981</v>
      </c>
      <c r="BH153" s="17">
        <f t="shared" si="20"/>
        <v>1220759.9999999981</v>
      </c>
      <c r="BI153" s="17">
        <f t="shared" si="20"/>
        <v>1220759.9999999981</v>
      </c>
      <c r="BJ153" s="17">
        <f t="shared" si="20"/>
        <v>1220759.9999999981</v>
      </c>
      <c r="BK153" s="17">
        <f t="shared" si="20"/>
        <v>1220759.9999999981</v>
      </c>
      <c r="BL153" s="17">
        <f t="shared" si="20"/>
        <v>1220759.9999999981</v>
      </c>
      <c r="BM153" s="17">
        <f t="shared" si="20"/>
        <v>1220759.9999999981</v>
      </c>
      <c r="BN153" s="17">
        <f t="shared" si="20"/>
        <v>1220759.9999999981</v>
      </c>
      <c r="BO153" s="17">
        <f t="shared" si="20"/>
        <v>1220759.9999999981</v>
      </c>
      <c r="BP153" s="17">
        <f t="shared" si="20"/>
        <v>1220759.9999999981</v>
      </c>
      <c r="BQ153" s="17">
        <f t="shared" si="20"/>
        <v>1220759.9999999981</v>
      </c>
      <c r="BR153" s="17">
        <f t="shared" si="20"/>
        <v>1220759.9999999981</v>
      </c>
      <c r="BS153" s="17">
        <f t="shared" si="20"/>
        <v>1220759.9999999981</v>
      </c>
      <c r="BT153" s="17">
        <f t="shared" si="20"/>
        <v>1220759.9999999981</v>
      </c>
      <c r="BU153" s="17">
        <f t="shared" si="20"/>
        <v>1220759.9999999981</v>
      </c>
      <c r="BV153" s="18">
        <f t="shared" si="20"/>
        <v>1220759.9999999981</v>
      </c>
      <c r="BW153" s="19" t="s">
        <v>58</v>
      </c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1"/>
    </row>
    <row r="154" spans="1:97" ht="30" customHeight="1" x14ac:dyDescent="0.25">
      <c r="A154" s="10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2"/>
      <c r="W154" s="13" t="s">
        <v>70</v>
      </c>
      <c r="X154" s="14" t="s">
        <v>70</v>
      </c>
      <c r="Y154" s="14" t="s">
        <v>70</v>
      </c>
      <c r="Z154" s="14" t="s">
        <v>70</v>
      </c>
      <c r="AA154" s="14" t="s">
        <v>70</v>
      </c>
      <c r="AB154" s="14" t="s">
        <v>70</v>
      </c>
      <c r="AC154" s="14" t="s">
        <v>70</v>
      </c>
      <c r="AD154" s="14" t="s">
        <v>70</v>
      </c>
      <c r="AE154" s="14" t="s">
        <v>70</v>
      </c>
      <c r="AF154" s="14" t="s">
        <v>70</v>
      </c>
      <c r="AG154" s="14" t="s">
        <v>70</v>
      </c>
      <c r="AH154" s="14" t="s">
        <v>70</v>
      </c>
      <c r="AI154" s="14" t="s">
        <v>70</v>
      </c>
      <c r="AJ154" s="14" t="s">
        <v>70</v>
      </c>
      <c r="AK154" s="14" t="s">
        <v>70</v>
      </c>
      <c r="AL154" s="14" t="s">
        <v>70</v>
      </c>
      <c r="AM154" s="14" t="s">
        <v>70</v>
      </c>
      <c r="AN154" s="14" t="s">
        <v>70</v>
      </c>
      <c r="AO154" s="14" t="s">
        <v>70</v>
      </c>
      <c r="AP154" s="14" t="s">
        <v>70</v>
      </c>
      <c r="AQ154" s="14" t="s">
        <v>70</v>
      </c>
      <c r="AR154" s="14" t="s">
        <v>70</v>
      </c>
      <c r="AS154" s="14" t="s">
        <v>70</v>
      </c>
      <c r="AT154" s="14" t="s">
        <v>70</v>
      </c>
      <c r="AU154" s="14" t="s">
        <v>70</v>
      </c>
      <c r="AV154" s="15" t="s">
        <v>70</v>
      </c>
      <c r="AW154" s="16">
        <v>5888.7727599999998</v>
      </c>
      <c r="AX154" s="17">
        <f t="shared" ref="AX154:BV154" si="21">68550426.85-39543188.44-23118465.65</f>
        <v>5888772.7599999979</v>
      </c>
      <c r="AY154" s="17">
        <f t="shared" si="21"/>
        <v>5888772.7599999979</v>
      </c>
      <c r="AZ154" s="17">
        <f t="shared" si="21"/>
        <v>5888772.7599999979</v>
      </c>
      <c r="BA154" s="17">
        <f t="shared" si="21"/>
        <v>5888772.7599999979</v>
      </c>
      <c r="BB154" s="17">
        <f t="shared" si="21"/>
        <v>5888772.7599999979</v>
      </c>
      <c r="BC154" s="17">
        <f t="shared" si="21"/>
        <v>5888772.7599999979</v>
      </c>
      <c r="BD154" s="17">
        <f t="shared" si="21"/>
        <v>5888772.7599999979</v>
      </c>
      <c r="BE154" s="17">
        <f t="shared" si="21"/>
        <v>5888772.7599999979</v>
      </c>
      <c r="BF154" s="17">
        <f t="shared" si="21"/>
        <v>5888772.7599999979</v>
      </c>
      <c r="BG154" s="17">
        <f t="shared" si="21"/>
        <v>5888772.7599999979</v>
      </c>
      <c r="BH154" s="17">
        <f t="shared" si="21"/>
        <v>5888772.7599999979</v>
      </c>
      <c r="BI154" s="17">
        <f t="shared" si="21"/>
        <v>5888772.7599999979</v>
      </c>
      <c r="BJ154" s="17">
        <f t="shared" si="21"/>
        <v>5888772.7599999979</v>
      </c>
      <c r="BK154" s="17">
        <f t="shared" si="21"/>
        <v>5888772.7599999979</v>
      </c>
      <c r="BL154" s="17">
        <f t="shared" si="21"/>
        <v>5888772.7599999979</v>
      </c>
      <c r="BM154" s="17">
        <f t="shared" si="21"/>
        <v>5888772.7599999979</v>
      </c>
      <c r="BN154" s="17">
        <f t="shared" si="21"/>
        <v>5888772.7599999979</v>
      </c>
      <c r="BO154" s="17">
        <f t="shared" si="21"/>
        <v>5888772.7599999979</v>
      </c>
      <c r="BP154" s="17">
        <f t="shared" si="21"/>
        <v>5888772.7599999979</v>
      </c>
      <c r="BQ154" s="17">
        <f t="shared" si="21"/>
        <v>5888772.7599999979</v>
      </c>
      <c r="BR154" s="17">
        <f t="shared" si="21"/>
        <v>5888772.7599999979</v>
      </c>
      <c r="BS154" s="17">
        <f t="shared" si="21"/>
        <v>5888772.7599999979</v>
      </c>
      <c r="BT154" s="17">
        <f t="shared" si="21"/>
        <v>5888772.7599999979</v>
      </c>
      <c r="BU154" s="17">
        <f t="shared" si="21"/>
        <v>5888772.7599999979</v>
      </c>
      <c r="BV154" s="18">
        <f t="shared" si="21"/>
        <v>5888772.7599999979</v>
      </c>
      <c r="BW154" s="19" t="s">
        <v>58</v>
      </c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1"/>
    </row>
    <row r="155" spans="1:97" ht="30" customHeight="1" x14ac:dyDescent="0.25">
      <c r="A155" s="10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2"/>
      <c r="W155" s="13" t="s">
        <v>71</v>
      </c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5"/>
      <c r="AW155" s="16">
        <v>501.66996999999998</v>
      </c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8"/>
      <c r="BW155" s="19" t="s">
        <v>58</v>
      </c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1"/>
    </row>
    <row r="156" spans="1:97" ht="30" customHeight="1" x14ac:dyDescent="0.25">
      <c r="A156" s="10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2"/>
      <c r="W156" s="13" t="s">
        <v>72</v>
      </c>
      <c r="X156" s="14" t="s">
        <v>72</v>
      </c>
      <c r="Y156" s="14" t="s">
        <v>72</v>
      </c>
      <c r="Z156" s="14" t="s">
        <v>72</v>
      </c>
      <c r="AA156" s="14" t="s">
        <v>72</v>
      </c>
      <c r="AB156" s="14" t="s">
        <v>72</v>
      </c>
      <c r="AC156" s="14" t="s">
        <v>72</v>
      </c>
      <c r="AD156" s="14" t="s">
        <v>72</v>
      </c>
      <c r="AE156" s="14" t="s">
        <v>72</v>
      </c>
      <c r="AF156" s="14" t="s">
        <v>72</v>
      </c>
      <c r="AG156" s="14" t="s">
        <v>72</v>
      </c>
      <c r="AH156" s="14" t="s">
        <v>72</v>
      </c>
      <c r="AI156" s="14" t="s">
        <v>72</v>
      </c>
      <c r="AJ156" s="14" t="s">
        <v>72</v>
      </c>
      <c r="AK156" s="14" t="s">
        <v>72</v>
      </c>
      <c r="AL156" s="14" t="s">
        <v>72</v>
      </c>
      <c r="AM156" s="14" t="s">
        <v>72</v>
      </c>
      <c r="AN156" s="14" t="s">
        <v>72</v>
      </c>
      <c r="AO156" s="14" t="s">
        <v>72</v>
      </c>
      <c r="AP156" s="14" t="s">
        <v>72</v>
      </c>
      <c r="AQ156" s="14" t="s">
        <v>72</v>
      </c>
      <c r="AR156" s="14" t="s">
        <v>72</v>
      </c>
      <c r="AS156" s="14" t="s">
        <v>72</v>
      </c>
      <c r="AT156" s="14" t="s">
        <v>72</v>
      </c>
      <c r="AU156" s="14" t="s">
        <v>72</v>
      </c>
      <c r="AV156" s="15" t="s">
        <v>72</v>
      </c>
      <c r="AW156" s="16">
        <v>9854.2017400000004</v>
      </c>
      <c r="AX156" s="17">
        <f t="shared" ref="AX156:BV156" si="22">17481223.12-7627021.38</f>
        <v>9854201.7400000021</v>
      </c>
      <c r="AY156" s="17">
        <f t="shared" si="22"/>
        <v>9854201.7400000021</v>
      </c>
      <c r="AZ156" s="17">
        <f t="shared" si="22"/>
        <v>9854201.7400000021</v>
      </c>
      <c r="BA156" s="17">
        <f t="shared" si="22"/>
        <v>9854201.7400000021</v>
      </c>
      <c r="BB156" s="17">
        <f t="shared" si="22"/>
        <v>9854201.7400000021</v>
      </c>
      <c r="BC156" s="17">
        <f t="shared" si="22"/>
        <v>9854201.7400000021</v>
      </c>
      <c r="BD156" s="17">
        <f t="shared" si="22"/>
        <v>9854201.7400000021</v>
      </c>
      <c r="BE156" s="17">
        <f t="shared" si="22"/>
        <v>9854201.7400000021</v>
      </c>
      <c r="BF156" s="17">
        <f t="shared" si="22"/>
        <v>9854201.7400000021</v>
      </c>
      <c r="BG156" s="17">
        <f t="shared" si="22"/>
        <v>9854201.7400000021</v>
      </c>
      <c r="BH156" s="17">
        <f t="shared" si="22"/>
        <v>9854201.7400000021</v>
      </c>
      <c r="BI156" s="17">
        <f t="shared" si="22"/>
        <v>9854201.7400000021</v>
      </c>
      <c r="BJ156" s="17">
        <f t="shared" si="22"/>
        <v>9854201.7400000021</v>
      </c>
      <c r="BK156" s="17">
        <f t="shared" si="22"/>
        <v>9854201.7400000021</v>
      </c>
      <c r="BL156" s="17">
        <f t="shared" si="22"/>
        <v>9854201.7400000021</v>
      </c>
      <c r="BM156" s="17">
        <f t="shared" si="22"/>
        <v>9854201.7400000021</v>
      </c>
      <c r="BN156" s="17">
        <f t="shared" si="22"/>
        <v>9854201.7400000021</v>
      </c>
      <c r="BO156" s="17">
        <f t="shared" si="22"/>
        <v>9854201.7400000021</v>
      </c>
      <c r="BP156" s="17">
        <f t="shared" si="22"/>
        <v>9854201.7400000021</v>
      </c>
      <c r="BQ156" s="17">
        <f t="shared" si="22"/>
        <v>9854201.7400000021</v>
      </c>
      <c r="BR156" s="17">
        <f t="shared" si="22"/>
        <v>9854201.7400000021</v>
      </c>
      <c r="BS156" s="17">
        <f t="shared" si="22"/>
        <v>9854201.7400000021</v>
      </c>
      <c r="BT156" s="17">
        <f t="shared" si="22"/>
        <v>9854201.7400000021</v>
      </c>
      <c r="BU156" s="17">
        <f t="shared" si="22"/>
        <v>9854201.7400000021</v>
      </c>
      <c r="BV156" s="18">
        <f t="shared" si="22"/>
        <v>9854201.7400000021</v>
      </c>
      <c r="BW156" s="19" t="s">
        <v>58</v>
      </c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1"/>
    </row>
    <row r="157" spans="1:97" ht="30" customHeight="1" x14ac:dyDescent="0.25">
      <c r="A157" s="10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2"/>
      <c r="W157" s="13" t="s">
        <v>73</v>
      </c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5"/>
      <c r="AW157" s="16">
        <v>0.81176999999999999</v>
      </c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8"/>
      <c r="BW157" s="19" t="s">
        <v>58</v>
      </c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1"/>
    </row>
    <row r="158" spans="1:97" ht="30" customHeight="1" x14ac:dyDescent="0.25">
      <c r="A158" s="10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2"/>
      <c r="W158" s="13" t="s">
        <v>74</v>
      </c>
      <c r="X158" s="14" t="s">
        <v>74</v>
      </c>
      <c r="Y158" s="14" t="s">
        <v>74</v>
      </c>
      <c r="Z158" s="14" t="s">
        <v>74</v>
      </c>
      <c r="AA158" s="14" t="s">
        <v>74</v>
      </c>
      <c r="AB158" s="14" t="s">
        <v>74</v>
      </c>
      <c r="AC158" s="14" t="s">
        <v>74</v>
      </c>
      <c r="AD158" s="14" t="s">
        <v>74</v>
      </c>
      <c r="AE158" s="14" t="s">
        <v>74</v>
      </c>
      <c r="AF158" s="14" t="s">
        <v>74</v>
      </c>
      <c r="AG158" s="14" t="s">
        <v>74</v>
      </c>
      <c r="AH158" s="14" t="s">
        <v>74</v>
      </c>
      <c r="AI158" s="14" t="s">
        <v>74</v>
      </c>
      <c r="AJ158" s="14" t="s">
        <v>74</v>
      </c>
      <c r="AK158" s="14" t="s">
        <v>74</v>
      </c>
      <c r="AL158" s="14" t="s">
        <v>74</v>
      </c>
      <c r="AM158" s="14" t="s">
        <v>74</v>
      </c>
      <c r="AN158" s="14" t="s">
        <v>74</v>
      </c>
      <c r="AO158" s="14" t="s">
        <v>74</v>
      </c>
      <c r="AP158" s="14" t="s">
        <v>74</v>
      </c>
      <c r="AQ158" s="14" t="s">
        <v>74</v>
      </c>
      <c r="AR158" s="14" t="s">
        <v>74</v>
      </c>
      <c r="AS158" s="14" t="s">
        <v>74</v>
      </c>
      <c r="AT158" s="14" t="s">
        <v>74</v>
      </c>
      <c r="AU158" s="14" t="s">
        <v>74</v>
      </c>
      <c r="AV158" s="15" t="s">
        <v>74</v>
      </c>
      <c r="AW158" s="16">
        <f>0.38722</f>
        <v>0.38722000000000001</v>
      </c>
      <c r="AX158" s="17">
        <f t="shared" ref="AX158:BV158" si="23">35589.3-35202.08</f>
        <v>387.22000000000116</v>
      </c>
      <c r="AY158" s="17">
        <f t="shared" si="23"/>
        <v>387.22000000000116</v>
      </c>
      <c r="AZ158" s="17">
        <f t="shared" si="23"/>
        <v>387.22000000000116</v>
      </c>
      <c r="BA158" s="17">
        <f t="shared" si="23"/>
        <v>387.22000000000116</v>
      </c>
      <c r="BB158" s="17">
        <f t="shared" si="23"/>
        <v>387.22000000000116</v>
      </c>
      <c r="BC158" s="17">
        <f t="shared" si="23"/>
        <v>387.22000000000116</v>
      </c>
      <c r="BD158" s="17">
        <f t="shared" si="23"/>
        <v>387.22000000000116</v>
      </c>
      <c r="BE158" s="17">
        <f t="shared" si="23"/>
        <v>387.22000000000116</v>
      </c>
      <c r="BF158" s="17">
        <f t="shared" si="23"/>
        <v>387.22000000000116</v>
      </c>
      <c r="BG158" s="17">
        <f t="shared" si="23"/>
        <v>387.22000000000116</v>
      </c>
      <c r="BH158" s="17">
        <f t="shared" si="23"/>
        <v>387.22000000000116</v>
      </c>
      <c r="BI158" s="17">
        <f t="shared" si="23"/>
        <v>387.22000000000116</v>
      </c>
      <c r="BJ158" s="17">
        <f t="shared" si="23"/>
        <v>387.22000000000116</v>
      </c>
      <c r="BK158" s="17">
        <f t="shared" si="23"/>
        <v>387.22000000000116</v>
      </c>
      <c r="BL158" s="17">
        <f t="shared" si="23"/>
        <v>387.22000000000116</v>
      </c>
      <c r="BM158" s="17">
        <f t="shared" si="23"/>
        <v>387.22000000000116</v>
      </c>
      <c r="BN158" s="17">
        <f t="shared" si="23"/>
        <v>387.22000000000116</v>
      </c>
      <c r="BO158" s="17">
        <f t="shared" si="23"/>
        <v>387.22000000000116</v>
      </c>
      <c r="BP158" s="17">
        <f t="shared" si="23"/>
        <v>387.22000000000116</v>
      </c>
      <c r="BQ158" s="17">
        <f t="shared" si="23"/>
        <v>387.22000000000116</v>
      </c>
      <c r="BR158" s="17">
        <f t="shared" si="23"/>
        <v>387.22000000000116</v>
      </c>
      <c r="BS158" s="17">
        <f t="shared" si="23"/>
        <v>387.22000000000116</v>
      </c>
      <c r="BT158" s="17">
        <f t="shared" si="23"/>
        <v>387.22000000000116</v>
      </c>
      <c r="BU158" s="17">
        <f t="shared" si="23"/>
        <v>387.22000000000116</v>
      </c>
      <c r="BV158" s="18">
        <f t="shared" si="23"/>
        <v>387.22000000000116</v>
      </c>
      <c r="BW158" s="19" t="s">
        <v>58</v>
      </c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1"/>
    </row>
    <row r="159" spans="1:97" ht="30" customHeight="1" x14ac:dyDescent="0.25">
      <c r="A159" s="10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2"/>
      <c r="W159" s="13" t="s">
        <v>75</v>
      </c>
      <c r="X159" s="14" t="s">
        <v>75</v>
      </c>
      <c r="Y159" s="14" t="s">
        <v>75</v>
      </c>
      <c r="Z159" s="14" t="s">
        <v>75</v>
      </c>
      <c r="AA159" s="14" t="s">
        <v>75</v>
      </c>
      <c r="AB159" s="14" t="s">
        <v>75</v>
      </c>
      <c r="AC159" s="14" t="s">
        <v>75</v>
      </c>
      <c r="AD159" s="14" t="s">
        <v>75</v>
      </c>
      <c r="AE159" s="14" t="s">
        <v>75</v>
      </c>
      <c r="AF159" s="14" t="s">
        <v>75</v>
      </c>
      <c r="AG159" s="14" t="s">
        <v>75</v>
      </c>
      <c r="AH159" s="14" t="s">
        <v>75</v>
      </c>
      <c r="AI159" s="14" t="s">
        <v>75</v>
      </c>
      <c r="AJ159" s="14" t="s">
        <v>75</v>
      </c>
      <c r="AK159" s="14" t="s">
        <v>75</v>
      </c>
      <c r="AL159" s="14" t="s">
        <v>75</v>
      </c>
      <c r="AM159" s="14" t="s">
        <v>75</v>
      </c>
      <c r="AN159" s="14" t="s">
        <v>75</v>
      </c>
      <c r="AO159" s="14" t="s">
        <v>75</v>
      </c>
      <c r="AP159" s="14" t="s">
        <v>75</v>
      </c>
      <c r="AQ159" s="14" t="s">
        <v>75</v>
      </c>
      <c r="AR159" s="14" t="s">
        <v>75</v>
      </c>
      <c r="AS159" s="14" t="s">
        <v>75</v>
      </c>
      <c r="AT159" s="14" t="s">
        <v>75</v>
      </c>
      <c r="AU159" s="14" t="s">
        <v>75</v>
      </c>
      <c r="AV159" s="15" t="s">
        <v>75</v>
      </c>
      <c r="AW159" s="16">
        <v>1284.0686599999999</v>
      </c>
      <c r="AX159" s="17">
        <f>[1]TDSheet!$E$159</f>
        <v>1284068.6599999999</v>
      </c>
      <c r="AY159" s="17">
        <f>[1]TDSheet!$E$159</f>
        <v>1284068.6599999999</v>
      </c>
      <c r="AZ159" s="17">
        <f>[1]TDSheet!$E$159</f>
        <v>1284068.6599999999</v>
      </c>
      <c r="BA159" s="17">
        <f>[1]TDSheet!$E$159</f>
        <v>1284068.6599999999</v>
      </c>
      <c r="BB159" s="17">
        <f>[1]TDSheet!$E$159</f>
        <v>1284068.6599999999</v>
      </c>
      <c r="BC159" s="17">
        <f>[1]TDSheet!$E$159</f>
        <v>1284068.6599999999</v>
      </c>
      <c r="BD159" s="17">
        <f>[1]TDSheet!$E$159</f>
        <v>1284068.6599999999</v>
      </c>
      <c r="BE159" s="17">
        <f>[1]TDSheet!$E$159</f>
        <v>1284068.6599999999</v>
      </c>
      <c r="BF159" s="17">
        <f>[1]TDSheet!$E$159</f>
        <v>1284068.6599999999</v>
      </c>
      <c r="BG159" s="17">
        <f>[1]TDSheet!$E$159</f>
        <v>1284068.6599999999</v>
      </c>
      <c r="BH159" s="17">
        <f>[1]TDSheet!$E$159</f>
        <v>1284068.6599999999</v>
      </c>
      <c r="BI159" s="17">
        <f>[1]TDSheet!$E$159</f>
        <v>1284068.6599999999</v>
      </c>
      <c r="BJ159" s="17">
        <f>[1]TDSheet!$E$159</f>
        <v>1284068.6599999999</v>
      </c>
      <c r="BK159" s="17">
        <f>[1]TDSheet!$E$159</f>
        <v>1284068.6599999999</v>
      </c>
      <c r="BL159" s="17">
        <f>[1]TDSheet!$E$159</f>
        <v>1284068.6599999999</v>
      </c>
      <c r="BM159" s="17">
        <f>[1]TDSheet!$E$159</f>
        <v>1284068.6599999999</v>
      </c>
      <c r="BN159" s="17">
        <f>[1]TDSheet!$E$159</f>
        <v>1284068.6599999999</v>
      </c>
      <c r="BO159" s="17">
        <f>[1]TDSheet!$E$159</f>
        <v>1284068.6599999999</v>
      </c>
      <c r="BP159" s="17">
        <f>[1]TDSheet!$E$159</f>
        <v>1284068.6599999999</v>
      </c>
      <c r="BQ159" s="17">
        <f>[1]TDSheet!$E$159</f>
        <v>1284068.6599999999</v>
      </c>
      <c r="BR159" s="17">
        <f>[1]TDSheet!$E$159</f>
        <v>1284068.6599999999</v>
      </c>
      <c r="BS159" s="17">
        <f>[1]TDSheet!$E$159</f>
        <v>1284068.6599999999</v>
      </c>
      <c r="BT159" s="17">
        <f>[1]TDSheet!$E$159</f>
        <v>1284068.6599999999</v>
      </c>
      <c r="BU159" s="17">
        <f>[1]TDSheet!$E$159</f>
        <v>1284068.6599999999</v>
      </c>
      <c r="BV159" s="18">
        <f>[1]TDSheet!$E$159</f>
        <v>1284068.6599999999</v>
      </c>
      <c r="BW159" s="19" t="s">
        <v>58</v>
      </c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1"/>
    </row>
    <row r="160" spans="1:97" ht="30" customHeight="1" x14ac:dyDescent="0.25">
      <c r="A160" s="10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2"/>
      <c r="W160" s="13" t="s">
        <v>76</v>
      </c>
      <c r="X160" s="14" t="s">
        <v>76</v>
      </c>
      <c r="Y160" s="14" t="s">
        <v>76</v>
      </c>
      <c r="Z160" s="14" t="s">
        <v>76</v>
      </c>
      <c r="AA160" s="14" t="s">
        <v>76</v>
      </c>
      <c r="AB160" s="14" t="s">
        <v>76</v>
      </c>
      <c r="AC160" s="14" t="s">
        <v>76</v>
      </c>
      <c r="AD160" s="14" t="s">
        <v>76</v>
      </c>
      <c r="AE160" s="14" t="s">
        <v>76</v>
      </c>
      <c r="AF160" s="14" t="s">
        <v>76</v>
      </c>
      <c r="AG160" s="14" t="s">
        <v>76</v>
      </c>
      <c r="AH160" s="14" t="s">
        <v>76</v>
      </c>
      <c r="AI160" s="14" t="s">
        <v>76</v>
      </c>
      <c r="AJ160" s="14" t="s">
        <v>76</v>
      </c>
      <c r="AK160" s="14" t="s">
        <v>76</v>
      </c>
      <c r="AL160" s="14" t="s">
        <v>76</v>
      </c>
      <c r="AM160" s="14" t="s">
        <v>76</v>
      </c>
      <c r="AN160" s="14" t="s">
        <v>76</v>
      </c>
      <c r="AO160" s="14" t="s">
        <v>76</v>
      </c>
      <c r="AP160" s="14" t="s">
        <v>76</v>
      </c>
      <c r="AQ160" s="14" t="s">
        <v>76</v>
      </c>
      <c r="AR160" s="14" t="s">
        <v>76</v>
      </c>
      <c r="AS160" s="14" t="s">
        <v>76</v>
      </c>
      <c r="AT160" s="14" t="s">
        <v>76</v>
      </c>
      <c r="AU160" s="14" t="s">
        <v>76</v>
      </c>
      <c r="AV160" s="15" t="s">
        <v>76</v>
      </c>
      <c r="AW160" s="16">
        <f>216.28031*0.65</f>
        <v>140.5822015</v>
      </c>
      <c r="AX160" s="17">
        <f>[1]TDSheet!$E$138</f>
        <v>216280.31</v>
      </c>
      <c r="AY160" s="17">
        <f>[1]TDSheet!$E$138</f>
        <v>216280.31</v>
      </c>
      <c r="AZ160" s="17">
        <f>[1]TDSheet!$E$138</f>
        <v>216280.31</v>
      </c>
      <c r="BA160" s="17">
        <f>[1]TDSheet!$E$138</f>
        <v>216280.31</v>
      </c>
      <c r="BB160" s="17">
        <f>[1]TDSheet!$E$138</f>
        <v>216280.31</v>
      </c>
      <c r="BC160" s="17">
        <f>[1]TDSheet!$E$138</f>
        <v>216280.31</v>
      </c>
      <c r="BD160" s="17">
        <f>[1]TDSheet!$E$138</f>
        <v>216280.31</v>
      </c>
      <c r="BE160" s="17">
        <f>[1]TDSheet!$E$138</f>
        <v>216280.31</v>
      </c>
      <c r="BF160" s="17">
        <f>[1]TDSheet!$E$138</f>
        <v>216280.31</v>
      </c>
      <c r="BG160" s="17">
        <f>[1]TDSheet!$E$138</f>
        <v>216280.31</v>
      </c>
      <c r="BH160" s="17">
        <f>[1]TDSheet!$E$138</f>
        <v>216280.31</v>
      </c>
      <c r="BI160" s="17">
        <f>[1]TDSheet!$E$138</f>
        <v>216280.31</v>
      </c>
      <c r="BJ160" s="17">
        <f>[1]TDSheet!$E$138</f>
        <v>216280.31</v>
      </c>
      <c r="BK160" s="17">
        <f>[1]TDSheet!$E$138</f>
        <v>216280.31</v>
      </c>
      <c r="BL160" s="17">
        <f>[1]TDSheet!$E$138</f>
        <v>216280.31</v>
      </c>
      <c r="BM160" s="17">
        <f>[1]TDSheet!$E$138</f>
        <v>216280.31</v>
      </c>
      <c r="BN160" s="17">
        <f>[1]TDSheet!$E$138</f>
        <v>216280.31</v>
      </c>
      <c r="BO160" s="17">
        <f>[1]TDSheet!$E$138</f>
        <v>216280.31</v>
      </c>
      <c r="BP160" s="17">
        <f>[1]TDSheet!$E$138</f>
        <v>216280.31</v>
      </c>
      <c r="BQ160" s="17">
        <f>[1]TDSheet!$E$138</f>
        <v>216280.31</v>
      </c>
      <c r="BR160" s="17">
        <f>[1]TDSheet!$E$138</f>
        <v>216280.31</v>
      </c>
      <c r="BS160" s="17">
        <f>[1]TDSheet!$E$138</f>
        <v>216280.31</v>
      </c>
      <c r="BT160" s="17">
        <f>[1]TDSheet!$E$138</f>
        <v>216280.31</v>
      </c>
      <c r="BU160" s="17">
        <f>[1]TDSheet!$E$138</f>
        <v>216280.31</v>
      </c>
      <c r="BV160" s="18">
        <f>[1]TDSheet!$E$138</f>
        <v>216280.31</v>
      </c>
      <c r="BW160" s="19" t="s">
        <v>58</v>
      </c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1"/>
    </row>
    <row r="161" spans="1:97" ht="30" customHeight="1" x14ac:dyDescent="0.25">
      <c r="A161" s="10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2"/>
      <c r="W161" s="13" t="s">
        <v>77</v>
      </c>
      <c r="X161" s="14" t="s">
        <v>77</v>
      </c>
      <c r="Y161" s="14" t="s">
        <v>77</v>
      </c>
      <c r="Z161" s="14" t="s">
        <v>77</v>
      </c>
      <c r="AA161" s="14" t="s">
        <v>77</v>
      </c>
      <c r="AB161" s="14" t="s">
        <v>77</v>
      </c>
      <c r="AC161" s="14" t="s">
        <v>77</v>
      </c>
      <c r="AD161" s="14" t="s">
        <v>77</v>
      </c>
      <c r="AE161" s="14" t="s">
        <v>77</v>
      </c>
      <c r="AF161" s="14" t="s">
        <v>77</v>
      </c>
      <c r="AG161" s="14" t="s">
        <v>77</v>
      </c>
      <c r="AH161" s="14" t="s">
        <v>77</v>
      </c>
      <c r="AI161" s="14" t="s">
        <v>77</v>
      </c>
      <c r="AJ161" s="14" t="s">
        <v>77</v>
      </c>
      <c r="AK161" s="14" t="s">
        <v>77</v>
      </c>
      <c r="AL161" s="14" t="s">
        <v>77</v>
      </c>
      <c r="AM161" s="14" t="s">
        <v>77</v>
      </c>
      <c r="AN161" s="14" t="s">
        <v>77</v>
      </c>
      <c r="AO161" s="14" t="s">
        <v>77</v>
      </c>
      <c r="AP161" s="14" t="s">
        <v>77</v>
      </c>
      <c r="AQ161" s="14" t="s">
        <v>77</v>
      </c>
      <c r="AR161" s="14" t="s">
        <v>77</v>
      </c>
      <c r="AS161" s="14" t="s">
        <v>77</v>
      </c>
      <c r="AT161" s="14" t="s">
        <v>77</v>
      </c>
      <c r="AU161" s="14" t="s">
        <v>77</v>
      </c>
      <c r="AV161" s="15" t="s">
        <v>77</v>
      </c>
      <c r="AW161" s="16">
        <v>391.11004000000003</v>
      </c>
      <c r="AX161" s="17">
        <f>[1]TDSheet!$E$141</f>
        <v>391110.04000000004</v>
      </c>
      <c r="AY161" s="17">
        <f>[1]TDSheet!$E$141</f>
        <v>391110.04000000004</v>
      </c>
      <c r="AZ161" s="17">
        <f>[1]TDSheet!$E$141</f>
        <v>391110.04000000004</v>
      </c>
      <c r="BA161" s="17">
        <f>[1]TDSheet!$E$141</f>
        <v>391110.04000000004</v>
      </c>
      <c r="BB161" s="17">
        <f>[1]TDSheet!$E$141</f>
        <v>391110.04000000004</v>
      </c>
      <c r="BC161" s="17">
        <f>[1]TDSheet!$E$141</f>
        <v>391110.04000000004</v>
      </c>
      <c r="BD161" s="17">
        <f>[1]TDSheet!$E$141</f>
        <v>391110.04000000004</v>
      </c>
      <c r="BE161" s="17">
        <f>[1]TDSheet!$E$141</f>
        <v>391110.04000000004</v>
      </c>
      <c r="BF161" s="17">
        <f>[1]TDSheet!$E$141</f>
        <v>391110.04000000004</v>
      </c>
      <c r="BG161" s="17">
        <f>[1]TDSheet!$E$141</f>
        <v>391110.04000000004</v>
      </c>
      <c r="BH161" s="17">
        <f>[1]TDSheet!$E$141</f>
        <v>391110.04000000004</v>
      </c>
      <c r="BI161" s="17">
        <f>[1]TDSheet!$E$141</f>
        <v>391110.04000000004</v>
      </c>
      <c r="BJ161" s="17">
        <f>[1]TDSheet!$E$141</f>
        <v>391110.04000000004</v>
      </c>
      <c r="BK161" s="17">
        <f>[1]TDSheet!$E$141</f>
        <v>391110.04000000004</v>
      </c>
      <c r="BL161" s="17">
        <f>[1]TDSheet!$E$141</f>
        <v>391110.04000000004</v>
      </c>
      <c r="BM161" s="17">
        <f>[1]TDSheet!$E$141</f>
        <v>391110.04000000004</v>
      </c>
      <c r="BN161" s="17">
        <f>[1]TDSheet!$E$141</f>
        <v>391110.04000000004</v>
      </c>
      <c r="BO161" s="17">
        <f>[1]TDSheet!$E$141</f>
        <v>391110.04000000004</v>
      </c>
      <c r="BP161" s="17">
        <f>[1]TDSheet!$E$141</f>
        <v>391110.04000000004</v>
      </c>
      <c r="BQ161" s="17">
        <f>[1]TDSheet!$E$141</f>
        <v>391110.04000000004</v>
      </c>
      <c r="BR161" s="17">
        <f>[1]TDSheet!$E$141</f>
        <v>391110.04000000004</v>
      </c>
      <c r="BS161" s="17">
        <f>[1]TDSheet!$E$141</f>
        <v>391110.04000000004</v>
      </c>
      <c r="BT161" s="17">
        <f>[1]TDSheet!$E$141</f>
        <v>391110.04000000004</v>
      </c>
      <c r="BU161" s="17">
        <f>[1]TDSheet!$E$141</f>
        <v>391110.04000000004</v>
      </c>
      <c r="BV161" s="18">
        <f>[1]TDSheet!$E$141</f>
        <v>391110.04000000004</v>
      </c>
      <c r="BW161" s="19" t="s">
        <v>58</v>
      </c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1"/>
    </row>
    <row r="162" spans="1:97" ht="30" customHeight="1" x14ac:dyDescent="0.25">
      <c r="A162" s="10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2"/>
      <c r="W162" s="13" t="s">
        <v>78</v>
      </c>
      <c r="X162" s="14" t="s">
        <v>78</v>
      </c>
      <c r="Y162" s="14" t="s">
        <v>78</v>
      </c>
      <c r="Z162" s="14" t="s">
        <v>78</v>
      </c>
      <c r="AA162" s="14" t="s">
        <v>78</v>
      </c>
      <c r="AB162" s="14" t="s">
        <v>78</v>
      </c>
      <c r="AC162" s="14" t="s">
        <v>78</v>
      </c>
      <c r="AD162" s="14" t="s">
        <v>78</v>
      </c>
      <c r="AE162" s="14" t="s">
        <v>78</v>
      </c>
      <c r="AF162" s="14" t="s">
        <v>78</v>
      </c>
      <c r="AG162" s="14" t="s">
        <v>78</v>
      </c>
      <c r="AH162" s="14" t="s">
        <v>78</v>
      </c>
      <c r="AI162" s="14" t="s">
        <v>78</v>
      </c>
      <c r="AJ162" s="14" t="s">
        <v>78</v>
      </c>
      <c r="AK162" s="14" t="s">
        <v>78</v>
      </c>
      <c r="AL162" s="14" t="s">
        <v>78</v>
      </c>
      <c r="AM162" s="14" t="s">
        <v>78</v>
      </c>
      <c r="AN162" s="14" t="s">
        <v>78</v>
      </c>
      <c r="AO162" s="14" t="s">
        <v>78</v>
      </c>
      <c r="AP162" s="14" t="s">
        <v>78</v>
      </c>
      <c r="AQ162" s="14" t="s">
        <v>78</v>
      </c>
      <c r="AR162" s="14" t="s">
        <v>78</v>
      </c>
      <c r="AS162" s="14" t="s">
        <v>78</v>
      </c>
      <c r="AT162" s="14" t="s">
        <v>78</v>
      </c>
      <c r="AU162" s="14" t="s">
        <v>78</v>
      </c>
      <c r="AV162" s="15" t="s">
        <v>78</v>
      </c>
      <c r="AW162" s="16">
        <v>51.670250000000003</v>
      </c>
      <c r="AX162" s="17">
        <f>[1]TDSheet!$E$140</f>
        <v>51670.25</v>
      </c>
      <c r="AY162" s="17">
        <f>[1]TDSheet!$E$140</f>
        <v>51670.25</v>
      </c>
      <c r="AZ162" s="17">
        <f>[1]TDSheet!$E$140</f>
        <v>51670.25</v>
      </c>
      <c r="BA162" s="17">
        <f>[1]TDSheet!$E$140</f>
        <v>51670.25</v>
      </c>
      <c r="BB162" s="17">
        <f>[1]TDSheet!$E$140</f>
        <v>51670.25</v>
      </c>
      <c r="BC162" s="17">
        <f>[1]TDSheet!$E$140</f>
        <v>51670.25</v>
      </c>
      <c r="BD162" s="17">
        <f>[1]TDSheet!$E$140</f>
        <v>51670.25</v>
      </c>
      <c r="BE162" s="17">
        <f>[1]TDSheet!$E$140</f>
        <v>51670.25</v>
      </c>
      <c r="BF162" s="17">
        <f>[1]TDSheet!$E$140</f>
        <v>51670.25</v>
      </c>
      <c r="BG162" s="17">
        <f>[1]TDSheet!$E$140</f>
        <v>51670.25</v>
      </c>
      <c r="BH162" s="17">
        <f>[1]TDSheet!$E$140</f>
        <v>51670.25</v>
      </c>
      <c r="BI162" s="17">
        <f>[1]TDSheet!$E$140</f>
        <v>51670.25</v>
      </c>
      <c r="BJ162" s="17">
        <f>[1]TDSheet!$E$140</f>
        <v>51670.25</v>
      </c>
      <c r="BK162" s="17">
        <f>[1]TDSheet!$E$140</f>
        <v>51670.25</v>
      </c>
      <c r="BL162" s="17">
        <f>[1]TDSheet!$E$140</f>
        <v>51670.25</v>
      </c>
      <c r="BM162" s="17">
        <f>[1]TDSheet!$E$140</f>
        <v>51670.25</v>
      </c>
      <c r="BN162" s="17">
        <f>[1]TDSheet!$E$140</f>
        <v>51670.25</v>
      </c>
      <c r="BO162" s="17">
        <f>[1]TDSheet!$E$140</f>
        <v>51670.25</v>
      </c>
      <c r="BP162" s="17">
        <f>[1]TDSheet!$E$140</f>
        <v>51670.25</v>
      </c>
      <c r="BQ162" s="17">
        <f>[1]TDSheet!$E$140</f>
        <v>51670.25</v>
      </c>
      <c r="BR162" s="17">
        <f>[1]TDSheet!$E$140</f>
        <v>51670.25</v>
      </c>
      <c r="BS162" s="17">
        <f>[1]TDSheet!$E$140</f>
        <v>51670.25</v>
      </c>
      <c r="BT162" s="17">
        <f>[1]TDSheet!$E$140</f>
        <v>51670.25</v>
      </c>
      <c r="BU162" s="17">
        <f>[1]TDSheet!$E$140</f>
        <v>51670.25</v>
      </c>
      <c r="BV162" s="18">
        <f>[1]TDSheet!$E$140</f>
        <v>51670.25</v>
      </c>
      <c r="BW162" s="19" t="s">
        <v>58</v>
      </c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1"/>
    </row>
    <row r="163" spans="1:97" ht="30" customHeight="1" x14ac:dyDescent="0.25">
      <c r="A163" s="10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2"/>
      <c r="W163" s="13" t="s">
        <v>79</v>
      </c>
      <c r="X163" s="14" t="s">
        <v>79</v>
      </c>
      <c r="Y163" s="14" t="s">
        <v>79</v>
      </c>
      <c r="Z163" s="14" t="s">
        <v>79</v>
      </c>
      <c r="AA163" s="14" t="s">
        <v>79</v>
      </c>
      <c r="AB163" s="14" t="s">
        <v>79</v>
      </c>
      <c r="AC163" s="14" t="s">
        <v>79</v>
      </c>
      <c r="AD163" s="14" t="s">
        <v>79</v>
      </c>
      <c r="AE163" s="14" t="s">
        <v>79</v>
      </c>
      <c r="AF163" s="14" t="s">
        <v>79</v>
      </c>
      <c r="AG163" s="14" t="s">
        <v>79</v>
      </c>
      <c r="AH163" s="14" t="s">
        <v>79</v>
      </c>
      <c r="AI163" s="14" t="s">
        <v>79</v>
      </c>
      <c r="AJ163" s="14" t="s">
        <v>79</v>
      </c>
      <c r="AK163" s="14" t="s">
        <v>79</v>
      </c>
      <c r="AL163" s="14" t="s">
        <v>79</v>
      </c>
      <c r="AM163" s="14" t="s">
        <v>79</v>
      </c>
      <c r="AN163" s="14" t="s">
        <v>79</v>
      </c>
      <c r="AO163" s="14" t="s">
        <v>79</v>
      </c>
      <c r="AP163" s="14" t="s">
        <v>79</v>
      </c>
      <c r="AQ163" s="14" t="s">
        <v>79</v>
      </c>
      <c r="AR163" s="14" t="s">
        <v>79</v>
      </c>
      <c r="AS163" s="14" t="s">
        <v>79</v>
      </c>
      <c r="AT163" s="14" t="s">
        <v>79</v>
      </c>
      <c r="AU163" s="14" t="s">
        <v>79</v>
      </c>
      <c r="AV163" s="15" t="s">
        <v>79</v>
      </c>
      <c r="AW163" s="16">
        <f>2141.31264*0.65</f>
        <v>1391.8532160000002</v>
      </c>
      <c r="AX163" s="17">
        <f>[1]TDSheet!$E$129</f>
        <v>2141312.64</v>
      </c>
      <c r="AY163" s="17">
        <f>[1]TDSheet!$E$129</f>
        <v>2141312.64</v>
      </c>
      <c r="AZ163" s="17">
        <f>[1]TDSheet!$E$129</f>
        <v>2141312.64</v>
      </c>
      <c r="BA163" s="17">
        <f>[1]TDSheet!$E$129</f>
        <v>2141312.64</v>
      </c>
      <c r="BB163" s="17">
        <f>[1]TDSheet!$E$129</f>
        <v>2141312.64</v>
      </c>
      <c r="BC163" s="17">
        <f>[1]TDSheet!$E$129</f>
        <v>2141312.64</v>
      </c>
      <c r="BD163" s="17">
        <f>[1]TDSheet!$E$129</f>
        <v>2141312.64</v>
      </c>
      <c r="BE163" s="17">
        <f>[1]TDSheet!$E$129</f>
        <v>2141312.64</v>
      </c>
      <c r="BF163" s="17">
        <f>[1]TDSheet!$E$129</f>
        <v>2141312.64</v>
      </c>
      <c r="BG163" s="17">
        <f>[1]TDSheet!$E$129</f>
        <v>2141312.64</v>
      </c>
      <c r="BH163" s="17">
        <f>[1]TDSheet!$E$129</f>
        <v>2141312.64</v>
      </c>
      <c r="BI163" s="17">
        <f>[1]TDSheet!$E$129</f>
        <v>2141312.64</v>
      </c>
      <c r="BJ163" s="17">
        <f>[1]TDSheet!$E$129</f>
        <v>2141312.64</v>
      </c>
      <c r="BK163" s="17">
        <f>[1]TDSheet!$E$129</f>
        <v>2141312.64</v>
      </c>
      <c r="BL163" s="17">
        <f>[1]TDSheet!$E$129</f>
        <v>2141312.64</v>
      </c>
      <c r="BM163" s="17">
        <f>[1]TDSheet!$E$129</f>
        <v>2141312.64</v>
      </c>
      <c r="BN163" s="17">
        <f>[1]TDSheet!$E$129</f>
        <v>2141312.64</v>
      </c>
      <c r="BO163" s="17">
        <f>[1]TDSheet!$E$129</f>
        <v>2141312.64</v>
      </c>
      <c r="BP163" s="17">
        <f>[1]TDSheet!$E$129</f>
        <v>2141312.64</v>
      </c>
      <c r="BQ163" s="17">
        <f>[1]TDSheet!$E$129</f>
        <v>2141312.64</v>
      </c>
      <c r="BR163" s="17">
        <f>[1]TDSheet!$E$129</f>
        <v>2141312.64</v>
      </c>
      <c r="BS163" s="17">
        <f>[1]TDSheet!$E$129</f>
        <v>2141312.64</v>
      </c>
      <c r="BT163" s="17">
        <f>[1]TDSheet!$E$129</f>
        <v>2141312.64</v>
      </c>
      <c r="BU163" s="17">
        <f>[1]TDSheet!$E$129</f>
        <v>2141312.64</v>
      </c>
      <c r="BV163" s="18">
        <f>[1]TDSheet!$E$129</f>
        <v>2141312.64</v>
      </c>
      <c r="BW163" s="19" t="s">
        <v>58</v>
      </c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1"/>
    </row>
    <row r="164" spans="1:97" ht="30" customHeight="1" x14ac:dyDescent="0.25">
      <c r="A164" s="10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2"/>
      <c r="W164" s="13" t="s">
        <v>80</v>
      </c>
      <c r="X164" s="14" t="s">
        <v>80</v>
      </c>
      <c r="Y164" s="14" t="s">
        <v>80</v>
      </c>
      <c r="Z164" s="14" t="s">
        <v>80</v>
      </c>
      <c r="AA164" s="14" t="s">
        <v>80</v>
      </c>
      <c r="AB164" s="14" t="s">
        <v>80</v>
      </c>
      <c r="AC164" s="14" t="s">
        <v>80</v>
      </c>
      <c r="AD164" s="14" t="s">
        <v>80</v>
      </c>
      <c r="AE164" s="14" t="s">
        <v>80</v>
      </c>
      <c r="AF164" s="14" t="s">
        <v>80</v>
      </c>
      <c r="AG164" s="14" t="s">
        <v>80</v>
      </c>
      <c r="AH164" s="14" t="s">
        <v>80</v>
      </c>
      <c r="AI164" s="14" t="s">
        <v>80</v>
      </c>
      <c r="AJ164" s="14" t="s">
        <v>80</v>
      </c>
      <c r="AK164" s="14" t="s">
        <v>80</v>
      </c>
      <c r="AL164" s="14" t="s">
        <v>80</v>
      </c>
      <c r="AM164" s="14" t="s">
        <v>80</v>
      </c>
      <c r="AN164" s="14" t="s">
        <v>80</v>
      </c>
      <c r="AO164" s="14" t="s">
        <v>80</v>
      </c>
      <c r="AP164" s="14" t="s">
        <v>80</v>
      </c>
      <c r="AQ164" s="14" t="s">
        <v>80</v>
      </c>
      <c r="AR164" s="14" t="s">
        <v>80</v>
      </c>
      <c r="AS164" s="14" t="s">
        <v>80</v>
      </c>
      <c r="AT164" s="14" t="s">
        <v>80</v>
      </c>
      <c r="AU164" s="14" t="s">
        <v>80</v>
      </c>
      <c r="AV164" s="15" t="s">
        <v>80</v>
      </c>
      <c r="AW164" s="16">
        <v>3385.6667000000002</v>
      </c>
      <c r="AX164" s="17">
        <f>[1]TDSheet!$E$88</f>
        <v>3385666.6999999997</v>
      </c>
      <c r="AY164" s="17">
        <f>[1]TDSheet!$E$88</f>
        <v>3385666.6999999997</v>
      </c>
      <c r="AZ164" s="17">
        <f>[1]TDSheet!$E$88</f>
        <v>3385666.6999999997</v>
      </c>
      <c r="BA164" s="17">
        <f>[1]TDSheet!$E$88</f>
        <v>3385666.6999999997</v>
      </c>
      <c r="BB164" s="17">
        <f>[1]TDSheet!$E$88</f>
        <v>3385666.6999999997</v>
      </c>
      <c r="BC164" s="17">
        <f>[1]TDSheet!$E$88</f>
        <v>3385666.6999999997</v>
      </c>
      <c r="BD164" s="17">
        <f>[1]TDSheet!$E$88</f>
        <v>3385666.6999999997</v>
      </c>
      <c r="BE164" s="17">
        <f>[1]TDSheet!$E$88</f>
        <v>3385666.6999999997</v>
      </c>
      <c r="BF164" s="17">
        <f>[1]TDSheet!$E$88</f>
        <v>3385666.6999999997</v>
      </c>
      <c r="BG164" s="17">
        <f>[1]TDSheet!$E$88</f>
        <v>3385666.6999999997</v>
      </c>
      <c r="BH164" s="17">
        <f>[1]TDSheet!$E$88</f>
        <v>3385666.6999999997</v>
      </c>
      <c r="BI164" s="17">
        <f>[1]TDSheet!$E$88</f>
        <v>3385666.6999999997</v>
      </c>
      <c r="BJ164" s="17">
        <f>[1]TDSheet!$E$88</f>
        <v>3385666.6999999997</v>
      </c>
      <c r="BK164" s="17">
        <f>[1]TDSheet!$E$88</f>
        <v>3385666.6999999997</v>
      </c>
      <c r="BL164" s="17">
        <f>[1]TDSheet!$E$88</f>
        <v>3385666.6999999997</v>
      </c>
      <c r="BM164" s="17">
        <f>[1]TDSheet!$E$88</f>
        <v>3385666.6999999997</v>
      </c>
      <c r="BN164" s="17">
        <f>[1]TDSheet!$E$88</f>
        <v>3385666.6999999997</v>
      </c>
      <c r="BO164" s="17">
        <f>[1]TDSheet!$E$88</f>
        <v>3385666.6999999997</v>
      </c>
      <c r="BP164" s="17">
        <f>[1]TDSheet!$E$88</f>
        <v>3385666.6999999997</v>
      </c>
      <c r="BQ164" s="17">
        <f>[1]TDSheet!$E$88</f>
        <v>3385666.6999999997</v>
      </c>
      <c r="BR164" s="17">
        <f>[1]TDSheet!$E$88</f>
        <v>3385666.6999999997</v>
      </c>
      <c r="BS164" s="17">
        <f>[1]TDSheet!$E$88</f>
        <v>3385666.6999999997</v>
      </c>
      <c r="BT164" s="17">
        <f>[1]TDSheet!$E$88</f>
        <v>3385666.6999999997</v>
      </c>
      <c r="BU164" s="17">
        <f>[1]TDSheet!$E$88</f>
        <v>3385666.6999999997</v>
      </c>
      <c r="BV164" s="18">
        <f>[1]TDSheet!$E$88</f>
        <v>3385666.6999999997</v>
      </c>
      <c r="BW164" s="19" t="s">
        <v>58</v>
      </c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1"/>
    </row>
    <row r="165" spans="1:97" ht="51" customHeight="1" x14ac:dyDescent="0.25">
      <c r="A165" s="10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2"/>
      <c r="W165" s="13" t="s">
        <v>81</v>
      </c>
      <c r="X165" s="14" t="s">
        <v>81</v>
      </c>
      <c r="Y165" s="14" t="s">
        <v>81</v>
      </c>
      <c r="Z165" s="14" t="s">
        <v>81</v>
      </c>
      <c r="AA165" s="14" t="s">
        <v>81</v>
      </c>
      <c r="AB165" s="14" t="s">
        <v>81</v>
      </c>
      <c r="AC165" s="14" t="s">
        <v>81</v>
      </c>
      <c r="AD165" s="14" t="s">
        <v>81</v>
      </c>
      <c r="AE165" s="14" t="s">
        <v>81</v>
      </c>
      <c r="AF165" s="14" t="s">
        <v>81</v>
      </c>
      <c r="AG165" s="14" t="s">
        <v>81</v>
      </c>
      <c r="AH165" s="14" t="s">
        <v>81</v>
      </c>
      <c r="AI165" s="14" t="s">
        <v>81</v>
      </c>
      <c r="AJ165" s="14" t="s">
        <v>81</v>
      </c>
      <c r="AK165" s="14" t="s">
        <v>81</v>
      </c>
      <c r="AL165" s="14" t="s">
        <v>81</v>
      </c>
      <c r="AM165" s="14" t="s">
        <v>81</v>
      </c>
      <c r="AN165" s="14" t="s">
        <v>81</v>
      </c>
      <c r="AO165" s="14" t="s">
        <v>81</v>
      </c>
      <c r="AP165" s="14" t="s">
        <v>81</v>
      </c>
      <c r="AQ165" s="14" t="s">
        <v>81</v>
      </c>
      <c r="AR165" s="14" t="s">
        <v>81</v>
      </c>
      <c r="AS165" s="14" t="s">
        <v>81</v>
      </c>
      <c r="AT165" s="14" t="s">
        <v>81</v>
      </c>
      <c r="AU165" s="14" t="s">
        <v>81</v>
      </c>
      <c r="AV165" s="15" t="s">
        <v>81</v>
      </c>
      <c r="AW165" s="16">
        <f>4494.74989*0.65</f>
        <v>2921.5874285</v>
      </c>
      <c r="AX165" s="17">
        <f>[1]TDSheet!$E$92</f>
        <v>4494749.8899999997</v>
      </c>
      <c r="AY165" s="17">
        <f>[1]TDSheet!$E$92</f>
        <v>4494749.8899999997</v>
      </c>
      <c r="AZ165" s="17">
        <f>[1]TDSheet!$E$92</f>
        <v>4494749.8899999997</v>
      </c>
      <c r="BA165" s="17">
        <f>[1]TDSheet!$E$92</f>
        <v>4494749.8899999997</v>
      </c>
      <c r="BB165" s="17">
        <f>[1]TDSheet!$E$92</f>
        <v>4494749.8899999997</v>
      </c>
      <c r="BC165" s="17">
        <f>[1]TDSheet!$E$92</f>
        <v>4494749.8899999997</v>
      </c>
      <c r="BD165" s="17">
        <f>[1]TDSheet!$E$92</f>
        <v>4494749.8899999997</v>
      </c>
      <c r="BE165" s="17">
        <f>[1]TDSheet!$E$92</f>
        <v>4494749.8899999997</v>
      </c>
      <c r="BF165" s="17">
        <f>[1]TDSheet!$E$92</f>
        <v>4494749.8899999997</v>
      </c>
      <c r="BG165" s="17">
        <f>[1]TDSheet!$E$92</f>
        <v>4494749.8899999997</v>
      </c>
      <c r="BH165" s="17">
        <f>[1]TDSheet!$E$92</f>
        <v>4494749.8899999997</v>
      </c>
      <c r="BI165" s="17">
        <f>[1]TDSheet!$E$92</f>
        <v>4494749.8899999997</v>
      </c>
      <c r="BJ165" s="17">
        <f>[1]TDSheet!$E$92</f>
        <v>4494749.8899999997</v>
      </c>
      <c r="BK165" s="17">
        <f>[1]TDSheet!$E$92</f>
        <v>4494749.8899999997</v>
      </c>
      <c r="BL165" s="17">
        <f>[1]TDSheet!$E$92</f>
        <v>4494749.8899999997</v>
      </c>
      <c r="BM165" s="17">
        <f>[1]TDSheet!$E$92</f>
        <v>4494749.8899999997</v>
      </c>
      <c r="BN165" s="17">
        <f>[1]TDSheet!$E$92</f>
        <v>4494749.8899999997</v>
      </c>
      <c r="BO165" s="17">
        <f>[1]TDSheet!$E$92</f>
        <v>4494749.8899999997</v>
      </c>
      <c r="BP165" s="17">
        <f>[1]TDSheet!$E$92</f>
        <v>4494749.8899999997</v>
      </c>
      <c r="BQ165" s="17">
        <f>[1]TDSheet!$E$92</f>
        <v>4494749.8899999997</v>
      </c>
      <c r="BR165" s="17">
        <f>[1]TDSheet!$E$92</f>
        <v>4494749.8899999997</v>
      </c>
      <c r="BS165" s="17">
        <f>[1]TDSheet!$E$92</f>
        <v>4494749.8899999997</v>
      </c>
      <c r="BT165" s="17">
        <f>[1]TDSheet!$E$92</f>
        <v>4494749.8899999997</v>
      </c>
      <c r="BU165" s="17">
        <f>[1]TDSheet!$E$92</f>
        <v>4494749.8899999997</v>
      </c>
      <c r="BV165" s="18">
        <f>[1]TDSheet!$E$92</f>
        <v>4494749.8899999997</v>
      </c>
      <c r="BW165" s="19" t="s">
        <v>58</v>
      </c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1"/>
    </row>
    <row r="166" spans="1:97" ht="30" customHeight="1" x14ac:dyDescent="0.25">
      <c r="A166" s="10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2"/>
      <c r="W166" s="13" t="s">
        <v>82</v>
      </c>
      <c r="X166" s="14" t="s">
        <v>82</v>
      </c>
      <c r="Y166" s="14" t="s">
        <v>82</v>
      </c>
      <c r="Z166" s="14" t="s">
        <v>82</v>
      </c>
      <c r="AA166" s="14" t="s">
        <v>82</v>
      </c>
      <c r="AB166" s="14" t="s">
        <v>82</v>
      </c>
      <c r="AC166" s="14" t="s">
        <v>82</v>
      </c>
      <c r="AD166" s="14" t="s">
        <v>82</v>
      </c>
      <c r="AE166" s="14" t="s">
        <v>82</v>
      </c>
      <c r="AF166" s="14" t="s">
        <v>82</v>
      </c>
      <c r="AG166" s="14" t="s">
        <v>82</v>
      </c>
      <c r="AH166" s="14" t="s">
        <v>82</v>
      </c>
      <c r="AI166" s="14" t="s">
        <v>82</v>
      </c>
      <c r="AJ166" s="14" t="s">
        <v>82</v>
      </c>
      <c r="AK166" s="14" t="s">
        <v>82</v>
      </c>
      <c r="AL166" s="14" t="s">
        <v>82</v>
      </c>
      <c r="AM166" s="14" t="s">
        <v>82</v>
      </c>
      <c r="AN166" s="14" t="s">
        <v>82</v>
      </c>
      <c r="AO166" s="14" t="s">
        <v>82</v>
      </c>
      <c r="AP166" s="14" t="s">
        <v>82</v>
      </c>
      <c r="AQ166" s="14" t="s">
        <v>82</v>
      </c>
      <c r="AR166" s="14" t="s">
        <v>82</v>
      </c>
      <c r="AS166" s="14" t="s">
        <v>82</v>
      </c>
      <c r="AT166" s="14" t="s">
        <v>82</v>
      </c>
      <c r="AU166" s="14" t="s">
        <v>82</v>
      </c>
      <c r="AV166" s="15" t="s">
        <v>82</v>
      </c>
      <c r="AW166" s="16">
        <v>31.39357</v>
      </c>
      <c r="AX166" s="17">
        <f>[1]TDSheet!$E$76</f>
        <v>31393.57</v>
      </c>
      <c r="AY166" s="17">
        <f>[1]TDSheet!$E$76</f>
        <v>31393.57</v>
      </c>
      <c r="AZ166" s="17">
        <f>[1]TDSheet!$E$76</f>
        <v>31393.57</v>
      </c>
      <c r="BA166" s="17">
        <f>[1]TDSheet!$E$76</f>
        <v>31393.57</v>
      </c>
      <c r="BB166" s="17">
        <f>[1]TDSheet!$E$76</f>
        <v>31393.57</v>
      </c>
      <c r="BC166" s="17">
        <f>[1]TDSheet!$E$76</f>
        <v>31393.57</v>
      </c>
      <c r="BD166" s="17">
        <f>[1]TDSheet!$E$76</f>
        <v>31393.57</v>
      </c>
      <c r="BE166" s="17">
        <f>[1]TDSheet!$E$76</f>
        <v>31393.57</v>
      </c>
      <c r="BF166" s="17">
        <f>[1]TDSheet!$E$76</f>
        <v>31393.57</v>
      </c>
      <c r="BG166" s="17">
        <f>[1]TDSheet!$E$76</f>
        <v>31393.57</v>
      </c>
      <c r="BH166" s="17">
        <f>[1]TDSheet!$E$76</f>
        <v>31393.57</v>
      </c>
      <c r="BI166" s="17">
        <f>[1]TDSheet!$E$76</f>
        <v>31393.57</v>
      </c>
      <c r="BJ166" s="17">
        <f>[1]TDSheet!$E$76</f>
        <v>31393.57</v>
      </c>
      <c r="BK166" s="17">
        <f>[1]TDSheet!$E$76</f>
        <v>31393.57</v>
      </c>
      <c r="BL166" s="17">
        <f>[1]TDSheet!$E$76</f>
        <v>31393.57</v>
      </c>
      <c r="BM166" s="17">
        <f>[1]TDSheet!$E$76</f>
        <v>31393.57</v>
      </c>
      <c r="BN166" s="17">
        <f>[1]TDSheet!$E$76</f>
        <v>31393.57</v>
      </c>
      <c r="BO166" s="17">
        <f>[1]TDSheet!$E$76</f>
        <v>31393.57</v>
      </c>
      <c r="BP166" s="17">
        <f>[1]TDSheet!$E$76</f>
        <v>31393.57</v>
      </c>
      <c r="BQ166" s="17">
        <f>[1]TDSheet!$E$76</f>
        <v>31393.57</v>
      </c>
      <c r="BR166" s="17">
        <f>[1]TDSheet!$E$76</f>
        <v>31393.57</v>
      </c>
      <c r="BS166" s="17">
        <f>[1]TDSheet!$E$76</f>
        <v>31393.57</v>
      </c>
      <c r="BT166" s="17">
        <f>[1]TDSheet!$E$76</f>
        <v>31393.57</v>
      </c>
      <c r="BU166" s="17">
        <f>[1]TDSheet!$E$76</f>
        <v>31393.57</v>
      </c>
      <c r="BV166" s="18">
        <f>[1]TDSheet!$E$76</f>
        <v>31393.57</v>
      </c>
      <c r="BW166" s="19" t="s">
        <v>58</v>
      </c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1"/>
    </row>
    <row r="167" spans="1:97" ht="30" customHeight="1" x14ac:dyDescent="0.25">
      <c r="A167" s="10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2"/>
      <c r="W167" s="13" t="s">
        <v>83</v>
      </c>
      <c r="X167" s="14" t="s">
        <v>83</v>
      </c>
      <c r="Y167" s="14" t="s">
        <v>83</v>
      </c>
      <c r="Z167" s="14" t="s">
        <v>83</v>
      </c>
      <c r="AA167" s="14" t="s">
        <v>83</v>
      </c>
      <c r="AB167" s="14" t="s">
        <v>83</v>
      </c>
      <c r="AC167" s="14" t="s">
        <v>83</v>
      </c>
      <c r="AD167" s="14" t="s">
        <v>83</v>
      </c>
      <c r="AE167" s="14" t="s">
        <v>83</v>
      </c>
      <c r="AF167" s="14" t="s">
        <v>83</v>
      </c>
      <c r="AG167" s="14" t="s">
        <v>83</v>
      </c>
      <c r="AH167" s="14" t="s">
        <v>83</v>
      </c>
      <c r="AI167" s="14" t="s">
        <v>83</v>
      </c>
      <c r="AJ167" s="14" t="s">
        <v>83</v>
      </c>
      <c r="AK167" s="14" t="s">
        <v>83</v>
      </c>
      <c r="AL167" s="14" t="s">
        <v>83</v>
      </c>
      <c r="AM167" s="14" t="s">
        <v>83</v>
      </c>
      <c r="AN167" s="14" t="s">
        <v>83</v>
      </c>
      <c r="AO167" s="14" t="s">
        <v>83</v>
      </c>
      <c r="AP167" s="14" t="s">
        <v>83</v>
      </c>
      <c r="AQ167" s="14" t="s">
        <v>83</v>
      </c>
      <c r="AR167" s="14" t="s">
        <v>83</v>
      </c>
      <c r="AS167" s="14" t="s">
        <v>83</v>
      </c>
      <c r="AT167" s="14" t="s">
        <v>83</v>
      </c>
      <c r="AU167" s="14" t="s">
        <v>83</v>
      </c>
      <c r="AV167" s="15" t="s">
        <v>83</v>
      </c>
      <c r="AW167" s="16">
        <v>70.287750000000003</v>
      </c>
      <c r="AX167" s="17">
        <f>[1]TDSheet!$E$165</f>
        <v>70287.75</v>
      </c>
      <c r="AY167" s="17">
        <f>[1]TDSheet!$E$165</f>
        <v>70287.75</v>
      </c>
      <c r="AZ167" s="17">
        <f>[1]TDSheet!$E$165</f>
        <v>70287.75</v>
      </c>
      <c r="BA167" s="17">
        <f>[1]TDSheet!$E$165</f>
        <v>70287.75</v>
      </c>
      <c r="BB167" s="17">
        <f>[1]TDSheet!$E$165</f>
        <v>70287.75</v>
      </c>
      <c r="BC167" s="17">
        <f>[1]TDSheet!$E$165</f>
        <v>70287.75</v>
      </c>
      <c r="BD167" s="17">
        <f>[1]TDSheet!$E$165</f>
        <v>70287.75</v>
      </c>
      <c r="BE167" s="17">
        <f>[1]TDSheet!$E$165</f>
        <v>70287.75</v>
      </c>
      <c r="BF167" s="17">
        <f>[1]TDSheet!$E$165</f>
        <v>70287.75</v>
      </c>
      <c r="BG167" s="17">
        <f>[1]TDSheet!$E$165</f>
        <v>70287.75</v>
      </c>
      <c r="BH167" s="17">
        <f>[1]TDSheet!$E$165</f>
        <v>70287.75</v>
      </c>
      <c r="BI167" s="17">
        <f>[1]TDSheet!$E$165</f>
        <v>70287.75</v>
      </c>
      <c r="BJ167" s="17">
        <f>[1]TDSheet!$E$165</f>
        <v>70287.75</v>
      </c>
      <c r="BK167" s="17">
        <f>[1]TDSheet!$E$165</f>
        <v>70287.75</v>
      </c>
      <c r="BL167" s="17">
        <f>[1]TDSheet!$E$165</f>
        <v>70287.75</v>
      </c>
      <c r="BM167" s="17">
        <f>[1]TDSheet!$E$165</f>
        <v>70287.75</v>
      </c>
      <c r="BN167" s="17">
        <f>[1]TDSheet!$E$165</f>
        <v>70287.75</v>
      </c>
      <c r="BO167" s="17">
        <f>[1]TDSheet!$E$165</f>
        <v>70287.75</v>
      </c>
      <c r="BP167" s="17">
        <f>[1]TDSheet!$E$165</f>
        <v>70287.75</v>
      </c>
      <c r="BQ167" s="17">
        <f>[1]TDSheet!$E$165</f>
        <v>70287.75</v>
      </c>
      <c r="BR167" s="17">
        <f>[1]TDSheet!$E$165</f>
        <v>70287.75</v>
      </c>
      <c r="BS167" s="17">
        <f>[1]TDSheet!$E$165</f>
        <v>70287.75</v>
      </c>
      <c r="BT167" s="17">
        <f>[1]TDSheet!$E$165</f>
        <v>70287.75</v>
      </c>
      <c r="BU167" s="17">
        <f>[1]TDSheet!$E$165</f>
        <v>70287.75</v>
      </c>
      <c r="BV167" s="18">
        <f>[1]TDSheet!$E$165</f>
        <v>70287.75</v>
      </c>
      <c r="BW167" s="19" t="s">
        <v>58</v>
      </c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1"/>
    </row>
    <row r="168" spans="1:97" ht="30" customHeight="1" x14ac:dyDescent="0.25">
      <c r="A168" s="10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2"/>
      <c r="W168" s="13" t="s">
        <v>84</v>
      </c>
      <c r="X168" s="14" t="s">
        <v>84</v>
      </c>
      <c r="Y168" s="14" t="s">
        <v>84</v>
      </c>
      <c r="Z168" s="14" t="s">
        <v>84</v>
      </c>
      <c r="AA168" s="14" t="s">
        <v>84</v>
      </c>
      <c r="AB168" s="14" t="s">
        <v>84</v>
      </c>
      <c r="AC168" s="14" t="s">
        <v>84</v>
      </c>
      <c r="AD168" s="14" t="s">
        <v>84</v>
      </c>
      <c r="AE168" s="14" t="s">
        <v>84</v>
      </c>
      <c r="AF168" s="14" t="s">
        <v>84</v>
      </c>
      <c r="AG168" s="14" t="s">
        <v>84</v>
      </c>
      <c r="AH168" s="14" t="s">
        <v>84</v>
      </c>
      <c r="AI168" s="14" t="s">
        <v>84</v>
      </c>
      <c r="AJ168" s="14" t="s">
        <v>84</v>
      </c>
      <c r="AK168" s="14" t="s">
        <v>84</v>
      </c>
      <c r="AL168" s="14" t="s">
        <v>84</v>
      </c>
      <c r="AM168" s="14" t="s">
        <v>84</v>
      </c>
      <c r="AN168" s="14" t="s">
        <v>84</v>
      </c>
      <c r="AO168" s="14" t="s">
        <v>84</v>
      </c>
      <c r="AP168" s="14" t="s">
        <v>84</v>
      </c>
      <c r="AQ168" s="14" t="s">
        <v>84</v>
      </c>
      <c r="AR168" s="14" t="s">
        <v>84</v>
      </c>
      <c r="AS168" s="14" t="s">
        <v>84</v>
      </c>
      <c r="AT168" s="14" t="s">
        <v>84</v>
      </c>
      <c r="AU168" s="14" t="s">
        <v>84</v>
      </c>
      <c r="AV168" s="15" t="s">
        <v>84</v>
      </c>
      <c r="AW168" s="16">
        <v>5181.1936500000002</v>
      </c>
      <c r="AX168" s="17">
        <f>[1]TDSheet!$E$78</f>
        <v>5181193.6500000004</v>
      </c>
      <c r="AY168" s="17">
        <f>[1]TDSheet!$E$78</f>
        <v>5181193.6500000004</v>
      </c>
      <c r="AZ168" s="17">
        <f>[1]TDSheet!$E$78</f>
        <v>5181193.6500000004</v>
      </c>
      <c r="BA168" s="17">
        <f>[1]TDSheet!$E$78</f>
        <v>5181193.6500000004</v>
      </c>
      <c r="BB168" s="17">
        <f>[1]TDSheet!$E$78</f>
        <v>5181193.6500000004</v>
      </c>
      <c r="BC168" s="17">
        <f>[1]TDSheet!$E$78</f>
        <v>5181193.6500000004</v>
      </c>
      <c r="BD168" s="17">
        <f>[1]TDSheet!$E$78</f>
        <v>5181193.6500000004</v>
      </c>
      <c r="BE168" s="17">
        <f>[1]TDSheet!$E$78</f>
        <v>5181193.6500000004</v>
      </c>
      <c r="BF168" s="17">
        <f>[1]TDSheet!$E$78</f>
        <v>5181193.6500000004</v>
      </c>
      <c r="BG168" s="17">
        <f>[1]TDSheet!$E$78</f>
        <v>5181193.6500000004</v>
      </c>
      <c r="BH168" s="17">
        <f>[1]TDSheet!$E$78</f>
        <v>5181193.6500000004</v>
      </c>
      <c r="BI168" s="17">
        <f>[1]TDSheet!$E$78</f>
        <v>5181193.6500000004</v>
      </c>
      <c r="BJ168" s="17">
        <f>[1]TDSheet!$E$78</f>
        <v>5181193.6500000004</v>
      </c>
      <c r="BK168" s="17">
        <f>[1]TDSheet!$E$78</f>
        <v>5181193.6500000004</v>
      </c>
      <c r="BL168" s="17">
        <f>[1]TDSheet!$E$78</f>
        <v>5181193.6500000004</v>
      </c>
      <c r="BM168" s="17">
        <f>[1]TDSheet!$E$78</f>
        <v>5181193.6500000004</v>
      </c>
      <c r="BN168" s="17">
        <f>[1]TDSheet!$E$78</f>
        <v>5181193.6500000004</v>
      </c>
      <c r="BO168" s="17">
        <f>[1]TDSheet!$E$78</f>
        <v>5181193.6500000004</v>
      </c>
      <c r="BP168" s="17">
        <f>[1]TDSheet!$E$78</f>
        <v>5181193.6500000004</v>
      </c>
      <c r="BQ168" s="17">
        <f>[1]TDSheet!$E$78</f>
        <v>5181193.6500000004</v>
      </c>
      <c r="BR168" s="17">
        <f>[1]TDSheet!$E$78</f>
        <v>5181193.6500000004</v>
      </c>
      <c r="BS168" s="17">
        <f>[1]TDSheet!$E$78</f>
        <v>5181193.6500000004</v>
      </c>
      <c r="BT168" s="17">
        <f>[1]TDSheet!$E$78</f>
        <v>5181193.6500000004</v>
      </c>
      <c r="BU168" s="17">
        <f>[1]TDSheet!$E$78</f>
        <v>5181193.6500000004</v>
      </c>
      <c r="BV168" s="18">
        <f>[1]TDSheet!$E$78</f>
        <v>5181193.6500000004</v>
      </c>
      <c r="BW168" s="19" t="s">
        <v>58</v>
      </c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1"/>
    </row>
    <row r="169" spans="1:97" ht="30" customHeight="1" x14ac:dyDescent="0.25">
      <c r="A169" s="10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2"/>
      <c r="W169" s="13" t="s">
        <v>85</v>
      </c>
      <c r="X169" s="14" t="s">
        <v>85</v>
      </c>
      <c r="Y169" s="14" t="s">
        <v>85</v>
      </c>
      <c r="Z169" s="14" t="s">
        <v>85</v>
      </c>
      <c r="AA169" s="14" t="s">
        <v>85</v>
      </c>
      <c r="AB169" s="14" t="s">
        <v>85</v>
      </c>
      <c r="AC169" s="14" t="s">
        <v>85</v>
      </c>
      <c r="AD169" s="14" t="s">
        <v>85</v>
      </c>
      <c r="AE169" s="14" t="s">
        <v>85</v>
      </c>
      <c r="AF169" s="14" t="s">
        <v>85</v>
      </c>
      <c r="AG169" s="14" t="s">
        <v>85</v>
      </c>
      <c r="AH169" s="14" t="s">
        <v>85</v>
      </c>
      <c r="AI169" s="14" t="s">
        <v>85</v>
      </c>
      <c r="AJ169" s="14" t="s">
        <v>85</v>
      </c>
      <c r="AK169" s="14" t="s">
        <v>85</v>
      </c>
      <c r="AL169" s="14" t="s">
        <v>85</v>
      </c>
      <c r="AM169" s="14" t="s">
        <v>85</v>
      </c>
      <c r="AN169" s="14" t="s">
        <v>85</v>
      </c>
      <c r="AO169" s="14" t="s">
        <v>85</v>
      </c>
      <c r="AP169" s="14" t="s">
        <v>85</v>
      </c>
      <c r="AQ169" s="14" t="s">
        <v>85</v>
      </c>
      <c r="AR169" s="14" t="s">
        <v>85</v>
      </c>
      <c r="AS169" s="14" t="s">
        <v>85</v>
      </c>
      <c r="AT169" s="14" t="s">
        <v>85</v>
      </c>
      <c r="AU169" s="14" t="s">
        <v>85</v>
      </c>
      <c r="AV169" s="15" t="s">
        <v>85</v>
      </c>
      <c r="AW169" s="16">
        <v>1305.08475</v>
      </c>
      <c r="AX169" s="17">
        <f>[1]TDSheet!$E$50</f>
        <v>1305084.75</v>
      </c>
      <c r="AY169" s="17">
        <f>[1]TDSheet!$E$50</f>
        <v>1305084.75</v>
      </c>
      <c r="AZ169" s="17">
        <f>[1]TDSheet!$E$50</f>
        <v>1305084.75</v>
      </c>
      <c r="BA169" s="17">
        <f>[1]TDSheet!$E$50</f>
        <v>1305084.75</v>
      </c>
      <c r="BB169" s="17">
        <f>[1]TDSheet!$E$50</f>
        <v>1305084.75</v>
      </c>
      <c r="BC169" s="17">
        <f>[1]TDSheet!$E$50</f>
        <v>1305084.75</v>
      </c>
      <c r="BD169" s="17">
        <f>[1]TDSheet!$E$50</f>
        <v>1305084.75</v>
      </c>
      <c r="BE169" s="17">
        <f>[1]TDSheet!$E$50</f>
        <v>1305084.75</v>
      </c>
      <c r="BF169" s="17">
        <f>[1]TDSheet!$E$50</f>
        <v>1305084.75</v>
      </c>
      <c r="BG169" s="17">
        <f>[1]TDSheet!$E$50</f>
        <v>1305084.75</v>
      </c>
      <c r="BH169" s="17">
        <f>[1]TDSheet!$E$50</f>
        <v>1305084.75</v>
      </c>
      <c r="BI169" s="17">
        <f>[1]TDSheet!$E$50</f>
        <v>1305084.75</v>
      </c>
      <c r="BJ169" s="17">
        <f>[1]TDSheet!$E$50</f>
        <v>1305084.75</v>
      </c>
      <c r="BK169" s="17">
        <f>[1]TDSheet!$E$50</f>
        <v>1305084.75</v>
      </c>
      <c r="BL169" s="17">
        <f>[1]TDSheet!$E$50</f>
        <v>1305084.75</v>
      </c>
      <c r="BM169" s="17">
        <f>[1]TDSheet!$E$50</f>
        <v>1305084.75</v>
      </c>
      <c r="BN169" s="17">
        <f>[1]TDSheet!$E$50</f>
        <v>1305084.75</v>
      </c>
      <c r="BO169" s="17">
        <f>[1]TDSheet!$E$50</f>
        <v>1305084.75</v>
      </c>
      <c r="BP169" s="17">
        <f>[1]TDSheet!$E$50</f>
        <v>1305084.75</v>
      </c>
      <c r="BQ169" s="17">
        <f>[1]TDSheet!$E$50</f>
        <v>1305084.75</v>
      </c>
      <c r="BR169" s="17">
        <f>[1]TDSheet!$E$50</f>
        <v>1305084.75</v>
      </c>
      <c r="BS169" s="17">
        <f>[1]TDSheet!$E$50</f>
        <v>1305084.75</v>
      </c>
      <c r="BT169" s="17">
        <f>[1]TDSheet!$E$50</f>
        <v>1305084.75</v>
      </c>
      <c r="BU169" s="17">
        <f>[1]TDSheet!$E$50</f>
        <v>1305084.75</v>
      </c>
      <c r="BV169" s="18">
        <f>[1]TDSheet!$E$50</f>
        <v>1305084.75</v>
      </c>
      <c r="BW169" s="19" t="s">
        <v>58</v>
      </c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1"/>
    </row>
    <row r="170" spans="1:97" ht="30" customHeight="1" x14ac:dyDescent="0.25">
      <c r="A170" s="10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2"/>
      <c r="W170" s="13" t="s">
        <v>86</v>
      </c>
      <c r="X170" s="14" t="s">
        <v>86</v>
      </c>
      <c r="Y170" s="14" t="s">
        <v>86</v>
      </c>
      <c r="Z170" s="14" t="s">
        <v>86</v>
      </c>
      <c r="AA170" s="14" t="s">
        <v>86</v>
      </c>
      <c r="AB170" s="14" t="s">
        <v>86</v>
      </c>
      <c r="AC170" s="14" t="s">
        <v>86</v>
      </c>
      <c r="AD170" s="14" t="s">
        <v>86</v>
      </c>
      <c r="AE170" s="14" t="s">
        <v>86</v>
      </c>
      <c r="AF170" s="14" t="s">
        <v>86</v>
      </c>
      <c r="AG170" s="14" t="s">
        <v>86</v>
      </c>
      <c r="AH170" s="14" t="s">
        <v>86</v>
      </c>
      <c r="AI170" s="14" t="s">
        <v>86</v>
      </c>
      <c r="AJ170" s="14" t="s">
        <v>86</v>
      </c>
      <c r="AK170" s="14" t="s">
        <v>86</v>
      </c>
      <c r="AL170" s="14" t="s">
        <v>86</v>
      </c>
      <c r="AM170" s="14" t="s">
        <v>86</v>
      </c>
      <c r="AN170" s="14" t="s">
        <v>86</v>
      </c>
      <c r="AO170" s="14" t="s">
        <v>86</v>
      </c>
      <c r="AP170" s="14" t="s">
        <v>86</v>
      </c>
      <c r="AQ170" s="14" t="s">
        <v>86</v>
      </c>
      <c r="AR170" s="14" t="s">
        <v>86</v>
      </c>
      <c r="AS170" s="14" t="s">
        <v>86</v>
      </c>
      <c r="AT170" s="14" t="s">
        <v>86</v>
      </c>
      <c r="AU170" s="14" t="s">
        <v>86</v>
      </c>
      <c r="AV170" s="15" t="s">
        <v>86</v>
      </c>
      <c r="AW170" s="16">
        <v>1487.1779200000001</v>
      </c>
      <c r="AX170" s="17">
        <f>[1]TDSheet!$E$196</f>
        <v>1487177.92</v>
      </c>
      <c r="AY170" s="17">
        <f>[1]TDSheet!$E$196</f>
        <v>1487177.92</v>
      </c>
      <c r="AZ170" s="17">
        <f>[1]TDSheet!$E$196</f>
        <v>1487177.92</v>
      </c>
      <c r="BA170" s="17">
        <f>[1]TDSheet!$E$196</f>
        <v>1487177.92</v>
      </c>
      <c r="BB170" s="17">
        <f>[1]TDSheet!$E$196</f>
        <v>1487177.92</v>
      </c>
      <c r="BC170" s="17">
        <f>[1]TDSheet!$E$196</f>
        <v>1487177.92</v>
      </c>
      <c r="BD170" s="17">
        <f>[1]TDSheet!$E$196</f>
        <v>1487177.92</v>
      </c>
      <c r="BE170" s="17">
        <f>[1]TDSheet!$E$196</f>
        <v>1487177.92</v>
      </c>
      <c r="BF170" s="17">
        <f>[1]TDSheet!$E$196</f>
        <v>1487177.92</v>
      </c>
      <c r="BG170" s="17">
        <f>[1]TDSheet!$E$196</f>
        <v>1487177.92</v>
      </c>
      <c r="BH170" s="17">
        <f>[1]TDSheet!$E$196</f>
        <v>1487177.92</v>
      </c>
      <c r="BI170" s="17">
        <f>[1]TDSheet!$E$196</f>
        <v>1487177.92</v>
      </c>
      <c r="BJ170" s="17">
        <f>[1]TDSheet!$E$196</f>
        <v>1487177.92</v>
      </c>
      <c r="BK170" s="17">
        <f>[1]TDSheet!$E$196</f>
        <v>1487177.92</v>
      </c>
      <c r="BL170" s="17">
        <f>[1]TDSheet!$E$196</f>
        <v>1487177.92</v>
      </c>
      <c r="BM170" s="17">
        <f>[1]TDSheet!$E$196</f>
        <v>1487177.92</v>
      </c>
      <c r="BN170" s="17">
        <f>[1]TDSheet!$E$196</f>
        <v>1487177.92</v>
      </c>
      <c r="BO170" s="17">
        <f>[1]TDSheet!$E$196</f>
        <v>1487177.92</v>
      </c>
      <c r="BP170" s="17">
        <f>[1]TDSheet!$E$196</f>
        <v>1487177.92</v>
      </c>
      <c r="BQ170" s="17">
        <f>[1]TDSheet!$E$196</f>
        <v>1487177.92</v>
      </c>
      <c r="BR170" s="17">
        <f>[1]TDSheet!$E$196</f>
        <v>1487177.92</v>
      </c>
      <c r="BS170" s="17">
        <f>[1]TDSheet!$E$196</f>
        <v>1487177.92</v>
      </c>
      <c r="BT170" s="17">
        <f>[1]TDSheet!$E$196</f>
        <v>1487177.92</v>
      </c>
      <c r="BU170" s="17">
        <f>[1]TDSheet!$E$196</f>
        <v>1487177.92</v>
      </c>
      <c r="BV170" s="18">
        <f>[1]TDSheet!$E$196</f>
        <v>1487177.92</v>
      </c>
      <c r="BW170" s="19" t="s">
        <v>58</v>
      </c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1"/>
    </row>
    <row r="171" spans="1:97" ht="30" customHeight="1" x14ac:dyDescent="0.25">
      <c r="A171" s="10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2"/>
      <c r="W171" s="13" t="s">
        <v>87</v>
      </c>
      <c r="X171" s="14" t="s">
        <v>87</v>
      </c>
      <c r="Y171" s="14" t="s">
        <v>87</v>
      </c>
      <c r="Z171" s="14" t="s">
        <v>87</v>
      </c>
      <c r="AA171" s="14" t="s">
        <v>87</v>
      </c>
      <c r="AB171" s="14" t="s">
        <v>87</v>
      </c>
      <c r="AC171" s="14" t="s">
        <v>87</v>
      </c>
      <c r="AD171" s="14" t="s">
        <v>87</v>
      </c>
      <c r="AE171" s="14" t="s">
        <v>87</v>
      </c>
      <c r="AF171" s="14" t="s">
        <v>87</v>
      </c>
      <c r="AG171" s="14" t="s">
        <v>87</v>
      </c>
      <c r="AH171" s="14" t="s">
        <v>87</v>
      </c>
      <c r="AI171" s="14" t="s">
        <v>87</v>
      </c>
      <c r="AJ171" s="14" t="s">
        <v>87</v>
      </c>
      <c r="AK171" s="14" t="s">
        <v>87</v>
      </c>
      <c r="AL171" s="14" t="s">
        <v>87</v>
      </c>
      <c r="AM171" s="14" t="s">
        <v>87</v>
      </c>
      <c r="AN171" s="14" t="s">
        <v>87</v>
      </c>
      <c r="AO171" s="14" t="s">
        <v>87</v>
      </c>
      <c r="AP171" s="14" t="s">
        <v>87</v>
      </c>
      <c r="AQ171" s="14" t="s">
        <v>87</v>
      </c>
      <c r="AR171" s="14" t="s">
        <v>87</v>
      </c>
      <c r="AS171" s="14" t="s">
        <v>87</v>
      </c>
      <c r="AT171" s="14" t="s">
        <v>87</v>
      </c>
      <c r="AU171" s="14" t="s">
        <v>87</v>
      </c>
      <c r="AV171" s="15" t="s">
        <v>87</v>
      </c>
      <c r="AW171" s="16">
        <v>1029.61661</v>
      </c>
      <c r="AX171" s="17">
        <f>[1]TDSheet!$E$195</f>
        <v>1029616.61</v>
      </c>
      <c r="AY171" s="17">
        <f>[1]TDSheet!$E$195</f>
        <v>1029616.61</v>
      </c>
      <c r="AZ171" s="17">
        <f>[1]TDSheet!$E$195</f>
        <v>1029616.61</v>
      </c>
      <c r="BA171" s="17">
        <f>[1]TDSheet!$E$195</f>
        <v>1029616.61</v>
      </c>
      <c r="BB171" s="17">
        <f>[1]TDSheet!$E$195</f>
        <v>1029616.61</v>
      </c>
      <c r="BC171" s="17">
        <f>[1]TDSheet!$E$195</f>
        <v>1029616.61</v>
      </c>
      <c r="BD171" s="17">
        <f>[1]TDSheet!$E$195</f>
        <v>1029616.61</v>
      </c>
      <c r="BE171" s="17">
        <f>[1]TDSheet!$E$195</f>
        <v>1029616.61</v>
      </c>
      <c r="BF171" s="17">
        <f>[1]TDSheet!$E$195</f>
        <v>1029616.61</v>
      </c>
      <c r="BG171" s="17">
        <f>[1]TDSheet!$E$195</f>
        <v>1029616.61</v>
      </c>
      <c r="BH171" s="17">
        <f>[1]TDSheet!$E$195</f>
        <v>1029616.61</v>
      </c>
      <c r="BI171" s="17">
        <f>[1]TDSheet!$E$195</f>
        <v>1029616.61</v>
      </c>
      <c r="BJ171" s="17">
        <f>[1]TDSheet!$E$195</f>
        <v>1029616.61</v>
      </c>
      <c r="BK171" s="17">
        <f>[1]TDSheet!$E$195</f>
        <v>1029616.61</v>
      </c>
      <c r="BL171" s="17">
        <f>[1]TDSheet!$E$195</f>
        <v>1029616.61</v>
      </c>
      <c r="BM171" s="17">
        <f>[1]TDSheet!$E$195</f>
        <v>1029616.61</v>
      </c>
      <c r="BN171" s="17">
        <f>[1]TDSheet!$E$195</f>
        <v>1029616.61</v>
      </c>
      <c r="BO171" s="17">
        <f>[1]TDSheet!$E$195</f>
        <v>1029616.61</v>
      </c>
      <c r="BP171" s="17">
        <f>[1]TDSheet!$E$195</f>
        <v>1029616.61</v>
      </c>
      <c r="BQ171" s="17">
        <f>[1]TDSheet!$E$195</f>
        <v>1029616.61</v>
      </c>
      <c r="BR171" s="17">
        <f>[1]TDSheet!$E$195</f>
        <v>1029616.61</v>
      </c>
      <c r="BS171" s="17">
        <f>[1]TDSheet!$E$195</f>
        <v>1029616.61</v>
      </c>
      <c r="BT171" s="17">
        <f>[1]TDSheet!$E$195</f>
        <v>1029616.61</v>
      </c>
      <c r="BU171" s="17">
        <f>[1]TDSheet!$E$195</f>
        <v>1029616.61</v>
      </c>
      <c r="BV171" s="18">
        <f>[1]TDSheet!$E$195</f>
        <v>1029616.61</v>
      </c>
      <c r="BW171" s="19" t="s">
        <v>58</v>
      </c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1"/>
    </row>
    <row r="172" spans="1:97" ht="30" customHeight="1" x14ac:dyDescent="0.25">
      <c r="A172" s="10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2"/>
      <c r="W172" s="13" t="s">
        <v>88</v>
      </c>
      <c r="X172" s="14" t="s">
        <v>88</v>
      </c>
      <c r="Y172" s="14" t="s">
        <v>88</v>
      </c>
      <c r="Z172" s="14" t="s">
        <v>88</v>
      </c>
      <c r="AA172" s="14" t="s">
        <v>88</v>
      </c>
      <c r="AB172" s="14" t="s">
        <v>88</v>
      </c>
      <c r="AC172" s="14" t="s">
        <v>88</v>
      </c>
      <c r="AD172" s="14" t="s">
        <v>88</v>
      </c>
      <c r="AE172" s="14" t="s">
        <v>88</v>
      </c>
      <c r="AF172" s="14" t="s">
        <v>88</v>
      </c>
      <c r="AG172" s="14" t="s">
        <v>88</v>
      </c>
      <c r="AH172" s="14" t="s">
        <v>88</v>
      </c>
      <c r="AI172" s="14" t="s">
        <v>88</v>
      </c>
      <c r="AJ172" s="14" t="s">
        <v>88</v>
      </c>
      <c r="AK172" s="14" t="s">
        <v>88</v>
      </c>
      <c r="AL172" s="14" t="s">
        <v>88</v>
      </c>
      <c r="AM172" s="14" t="s">
        <v>88</v>
      </c>
      <c r="AN172" s="14" t="s">
        <v>88</v>
      </c>
      <c r="AO172" s="14" t="s">
        <v>88</v>
      </c>
      <c r="AP172" s="14" t="s">
        <v>88</v>
      </c>
      <c r="AQ172" s="14" t="s">
        <v>88</v>
      </c>
      <c r="AR172" s="14" t="s">
        <v>88</v>
      </c>
      <c r="AS172" s="14" t="s">
        <v>88</v>
      </c>
      <c r="AT172" s="14" t="s">
        <v>88</v>
      </c>
      <c r="AU172" s="14" t="s">
        <v>88</v>
      </c>
      <c r="AV172" s="15" t="s">
        <v>88</v>
      </c>
      <c r="AW172" s="16">
        <v>464.92599999999999</v>
      </c>
      <c r="AX172" s="17">
        <f>[1]TDSheet!$E$173</f>
        <v>464926</v>
      </c>
      <c r="AY172" s="17">
        <f>[1]TDSheet!$E$173</f>
        <v>464926</v>
      </c>
      <c r="AZ172" s="17">
        <f>[1]TDSheet!$E$173</f>
        <v>464926</v>
      </c>
      <c r="BA172" s="17">
        <f>[1]TDSheet!$E$173</f>
        <v>464926</v>
      </c>
      <c r="BB172" s="17">
        <f>[1]TDSheet!$E$173</f>
        <v>464926</v>
      </c>
      <c r="BC172" s="17">
        <f>[1]TDSheet!$E$173</f>
        <v>464926</v>
      </c>
      <c r="BD172" s="17">
        <f>[1]TDSheet!$E$173</f>
        <v>464926</v>
      </c>
      <c r="BE172" s="17">
        <f>[1]TDSheet!$E$173</f>
        <v>464926</v>
      </c>
      <c r="BF172" s="17">
        <f>[1]TDSheet!$E$173</f>
        <v>464926</v>
      </c>
      <c r="BG172" s="17">
        <f>[1]TDSheet!$E$173</f>
        <v>464926</v>
      </c>
      <c r="BH172" s="17">
        <f>[1]TDSheet!$E$173</f>
        <v>464926</v>
      </c>
      <c r="BI172" s="17">
        <f>[1]TDSheet!$E$173</f>
        <v>464926</v>
      </c>
      <c r="BJ172" s="17">
        <f>[1]TDSheet!$E$173</f>
        <v>464926</v>
      </c>
      <c r="BK172" s="17">
        <f>[1]TDSheet!$E$173</f>
        <v>464926</v>
      </c>
      <c r="BL172" s="17">
        <f>[1]TDSheet!$E$173</f>
        <v>464926</v>
      </c>
      <c r="BM172" s="17">
        <f>[1]TDSheet!$E$173</f>
        <v>464926</v>
      </c>
      <c r="BN172" s="17">
        <f>[1]TDSheet!$E$173</f>
        <v>464926</v>
      </c>
      <c r="BO172" s="17">
        <f>[1]TDSheet!$E$173</f>
        <v>464926</v>
      </c>
      <c r="BP172" s="17">
        <f>[1]TDSheet!$E$173</f>
        <v>464926</v>
      </c>
      <c r="BQ172" s="17">
        <f>[1]TDSheet!$E$173</f>
        <v>464926</v>
      </c>
      <c r="BR172" s="17">
        <f>[1]TDSheet!$E$173</f>
        <v>464926</v>
      </c>
      <c r="BS172" s="17">
        <f>[1]TDSheet!$E$173</f>
        <v>464926</v>
      </c>
      <c r="BT172" s="17">
        <f>[1]TDSheet!$E$173</f>
        <v>464926</v>
      </c>
      <c r="BU172" s="17">
        <f>[1]TDSheet!$E$173</f>
        <v>464926</v>
      </c>
      <c r="BV172" s="18">
        <f>[1]TDSheet!$E$173</f>
        <v>464926</v>
      </c>
      <c r="BW172" s="19" t="s">
        <v>58</v>
      </c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1"/>
    </row>
    <row r="173" spans="1:97" ht="30" customHeight="1" x14ac:dyDescent="0.25">
      <c r="A173" s="10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2"/>
      <c r="W173" s="13" t="s">
        <v>89</v>
      </c>
      <c r="X173" s="14" t="s">
        <v>89</v>
      </c>
      <c r="Y173" s="14" t="s">
        <v>89</v>
      </c>
      <c r="Z173" s="14" t="s">
        <v>89</v>
      </c>
      <c r="AA173" s="14" t="s">
        <v>89</v>
      </c>
      <c r="AB173" s="14" t="s">
        <v>89</v>
      </c>
      <c r="AC173" s="14" t="s">
        <v>89</v>
      </c>
      <c r="AD173" s="14" t="s">
        <v>89</v>
      </c>
      <c r="AE173" s="14" t="s">
        <v>89</v>
      </c>
      <c r="AF173" s="14" t="s">
        <v>89</v>
      </c>
      <c r="AG173" s="14" t="s">
        <v>89</v>
      </c>
      <c r="AH173" s="14" t="s">
        <v>89</v>
      </c>
      <c r="AI173" s="14" t="s">
        <v>89</v>
      </c>
      <c r="AJ173" s="14" t="s">
        <v>89</v>
      </c>
      <c r="AK173" s="14" t="s">
        <v>89</v>
      </c>
      <c r="AL173" s="14" t="s">
        <v>89</v>
      </c>
      <c r="AM173" s="14" t="s">
        <v>89</v>
      </c>
      <c r="AN173" s="14" t="s">
        <v>89</v>
      </c>
      <c r="AO173" s="14" t="s">
        <v>89</v>
      </c>
      <c r="AP173" s="14" t="s">
        <v>89</v>
      </c>
      <c r="AQ173" s="14" t="s">
        <v>89</v>
      </c>
      <c r="AR173" s="14" t="s">
        <v>89</v>
      </c>
      <c r="AS173" s="14" t="s">
        <v>89</v>
      </c>
      <c r="AT173" s="14" t="s">
        <v>89</v>
      </c>
      <c r="AU173" s="14" t="s">
        <v>89</v>
      </c>
      <c r="AV173" s="15" t="s">
        <v>89</v>
      </c>
      <c r="AW173" s="16">
        <f>2815.31273*0.65</f>
        <v>1829.9532745000001</v>
      </c>
      <c r="AX173" s="17">
        <f>[1]TDSheet!$E$44</f>
        <v>2815312.7300000004</v>
      </c>
      <c r="AY173" s="17">
        <f>[1]TDSheet!$E$44</f>
        <v>2815312.7300000004</v>
      </c>
      <c r="AZ173" s="17">
        <f>[1]TDSheet!$E$44</f>
        <v>2815312.7300000004</v>
      </c>
      <c r="BA173" s="17">
        <f>[1]TDSheet!$E$44</f>
        <v>2815312.7300000004</v>
      </c>
      <c r="BB173" s="17">
        <f>[1]TDSheet!$E$44</f>
        <v>2815312.7300000004</v>
      </c>
      <c r="BC173" s="17">
        <f>[1]TDSheet!$E$44</f>
        <v>2815312.7300000004</v>
      </c>
      <c r="BD173" s="17">
        <f>[1]TDSheet!$E$44</f>
        <v>2815312.7300000004</v>
      </c>
      <c r="BE173" s="17">
        <f>[1]TDSheet!$E$44</f>
        <v>2815312.7300000004</v>
      </c>
      <c r="BF173" s="17">
        <f>[1]TDSheet!$E$44</f>
        <v>2815312.7300000004</v>
      </c>
      <c r="BG173" s="17">
        <f>[1]TDSheet!$E$44</f>
        <v>2815312.7300000004</v>
      </c>
      <c r="BH173" s="17">
        <f>[1]TDSheet!$E$44</f>
        <v>2815312.7300000004</v>
      </c>
      <c r="BI173" s="17">
        <f>[1]TDSheet!$E$44</f>
        <v>2815312.7300000004</v>
      </c>
      <c r="BJ173" s="17">
        <f>[1]TDSheet!$E$44</f>
        <v>2815312.7300000004</v>
      </c>
      <c r="BK173" s="17">
        <f>[1]TDSheet!$E$44</f>
        <v>2815312.7300000004</v>
      </c>
      <c r="BL173" s="17">
        <f>[1]TDSheet!$E$44</f>
        <v>2815312.7300000004</v>
      </c>
      <c r="BM173" s="17">
        <f>[1]TDSheet!$E$44</f>
        <v>2815312.7300000004</v>
      </c>
      <c r="BN173" s="17">
        <f>[1]TDSheet!$E$44</f>
        <v>2815312.7300000004</v>
      </c>
      <c r="BO173" s="17">
        <f>[1]TDSheet!$E$44</f>
        <v>2815312.7300000004</v>
      </c>
      <c r="BP173" s="17">
        <f>[1]TDSheet!$E$44</f>
        <v>2815312.7300000004</v>
      </c>
      <c r="BQ173" s="17">
        <f>[1]TDSheet!$E$44</f>
        <v>2815312.7300000004</v>
      </c>
      <c r="BR173" s="17">
        <f>[1]TDSheet!$E$44</f>
        <v>2815312.7300000004</v>
      </c>
      <c r="BS173" s="17">
        <f>[1]TDSheet!$E$44</f>
        <v>2815312.7300000004</v>
      </c>
      <c r="BT173" s="17">
        <f>[1]TDSheet!$E$44</f>
        <v>2815312.7300000004</v>
      </c>
      <c r="BU173" s="17">
        <f>[1]TDSheet!$E$44</f>
        <v>2815312.7300000004</v>
      </c>
      <c r="BV173" s="18">
        <f>[1]TDSheet!$E$44</f>
        <v>2815312.7300000004</v>
      </c>
      <c r="BW173" s="19" t="s">
        <v>58</v>
      </c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1"/>
    </row>
    <row r="174" spans="1:97" ht="30" customHeight="1" x14ac:dyDescent="0.25">
      <c r="A174" s="10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2"/>
      <c r="W174" s="13" t="s">
        <v>90</v>
      </c>
      <c r="X174" s="14" t="s">
        <v>90</v>
      </c>
      <c r="Y174" s="14" t="s">
        <v>90</v>
      </c>
      <c r="Z174" s="14" t="s">
        <v>90</v>
      </c>
      <c r="AA174" s="14" t="s">
        <v>90</v>
      </c>
      <c r="AB174" s="14" t="s">
        <v>90</v>
      </c>
      <c r="AC174" s="14" t="s">
        <v>90</v>
      </c>
      <c r="AD174" s="14" t="s">
        <v>90</v>
      </c>
      <c r="AE174" s="14" t="s">
        <v>90</v>
      </c>
      <c r="AF174" s="14" t="s">
        <v>90</v>
      </c>
      <c r="AG174" s="14" t="s">
        <v>90</v>
      </c>
      <c r="AH174" s="14" t="s">
        <v>90</v>
      </c>
      <c r="AI174" s="14" t="s">
        <v>90</v>
      </c>
      <c r="AJ174" s="14" t="s">
        <v>90</v>
      </c>
      <c r="AK174" s="14" t="s">
        <v>90</v>
      </c>
      <c r="AL174" s="14" t="s">
        <v>90</v>
      </c>
      <c r="AM174" s="14" t="s">
        <v>90</v>
      </c>
      <c r="AN174" s="14" t="s">
        <v>90</v>
      </c>
      <c r="AO174" s="14" t="s">
        <v>90</v>
      </c>
      <c r="AP174" s="14" t="s">
        <v>90</v>
      </c>
      <c r="AQ174" s="14" t="s">
        <v>90</v>
      </c>
      <c r="AR174" s="14" t="s">
        <v>90</v>
      </c>
      <c r="AS174" s="14" t="s">
        <v>90</v>
      </c>
      <c r="AT174" s="14" t="s">
        <v>90</v>
      </c>
      <c r="AU174" s="14" t="s">
        <v>90</v>
      </c>
      <c r="AV174" s="15" t="s">
        <v>90</v>
      </c>
      <c r="AW174" s="16">
        <v>3063.9314599999998</v>
      </c>
      <c r="AX174" s="17">
        <f>[1]TDSheet!$E$207</f>
        <v>3063931.46</v>
      </c>
      <c r="AY174" s="17">
        <f>[1]TDSheet!$E$207</f>
        <v>3063931.46</v>
      </c>
      <c r="AZ174" s="17">
        <f>[1]TDSheet!$E$207</f>
        <v>3063931.46</v>
      </c>
      <c r="BA174" s="17">
        <f>[1]TDSheet!$E$207</f>
        <v>3063931.46</v>
      </c>
      <c r="BB174" s="17">
        <f>[1]TDSheet!$E$207</f>
        <v>3063931.46</v>
      </c>
      <c r="BC174" s="17">
        <f>[1]TDSheet!$E$207</f>
        <v>3063931.46</v>
      </c>
      <c r="BD174" s="17">
        <f>[1]TDSheet!$E$207</f>
        <v>3063931.46</v>
      </c>
      <c r="BE174" s="17">
        <f>[1]TDSheet!$E$207</f>
        <v>3063931.46</v>
      </c>
      <c r="BF174" s="17">
        <f>[1]TDSheet!$E$207</f>
        <v>3063931.46</v>
      </c>
      <c r="BG174" s="17">
        <f>[1]TDSheet!$E$207</f>
        <v>3063931.46</v>
      </c>
      <c r="BH174" s="17">
        <f>[1]TDSheet!$E$207</f>
        <v>3063931.46</v>
      </c>
      <c r="BI174" s="17">
        <f>[1]TDSheet!$E$207</f>
        <v>3063931.46</v>
      </c>
      <c r="BJ174" s="17">
        <f>[1]TDSheet!$E$207</f>
        <v>3063931.46</v>
      </c>
      <c r="BK174" s="17">
        <f>[1]TDSheet!$E$207</f>
        <v>3063931.46</v>
      </c>
      <c r="BL174" s="17">
        <f>[1]TDSheet!$E$207</f>
        <v>3063931.46</v>
      </c>
      <c r="BM174" s="17">
        <f>[1]TDSheet!$E$207</f>
        <v>3063931.46</v>
      </c>
      <c r="BN174" s="17">
        <f>[1]TDSheet!$E$207</f>
        <v>3063931.46</v>
      </c>
      <c r="BO174" s="17">
        <f>[1]TDSheet!$E$207</f>
        <v>3063931.46</v>
      </c>
      <c r="BP174" s="17">
        <f>[1]TDSheet!$E$207</f>
        <v>3063931.46</v>
      </c>
      <c r="BQ174" s="17">
        <f>[1]TDSheet!$E$207</f>
        <v>3063931.46</v>
      </c>
      <c r="BR174" s="17">
        <f>[1]TDSheet!$E$207</f>
        <v>3063931.46</v>
      </c>
      <c r="BS174" s="17">
        <f>[1]TDSheet!$E$207</f>
        <v>3063931.46</v>
      </c>
      <c r="BT174" s="17">
        <f>[1]TDSheet!$E$207</f>
        <v>3063931.46</v>
      </c>
      <c r="BU174" s="17">
        <f>[1]TDSheet!$E$207</f>
        <v>3063931.46</v>
      </c>
      <c r="BV174" s="18">
        <f>[1]TDSheet!$E$207</f>
        <v>3063931.46</v>
      </c>
      <c r="BW174" s="19" t="s">
        <v>58</v>
      </c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1"/>
    </row>
    <row r="175" spans="1:97" ht="30" customHeight="1" x14ac:dyDescent="0.25">
      <c r="A175" s="10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2"/>
      <c r="W175" s="13" t="s">
        <v>91</v>
      </c>
      <c r="X175" s="14" t="s">
        <v>91</v>
      </c>
      <c r="Y175" s="14" t="s">
        <v>91</v>
      </c>
      <c r="Z175" s="14" t="s">
        <v>91</v>
      </c>
      <c r="AA175" s="14" t="s">
        <v>91</v>
      </c>
      <c r="AB175" s="14" t="s">
        <v>91</v>
      </c>
      <c r="AC175" s="14" t="s">
        <v>91</v>
      </c>
      <c r="AD175" s="14" t="s">
        <v>91</v>
      </c>
      <c r="AE175" s="14" t="s">
        <v>91</v>
      </c>
      <c r="AF175" s="14" t="s">
        <v>91</v>
      </c>
      <c r="AG175" s="14" t="s">
        <v>91</v>
      </c>
      <c r="AH175" s="14" t="s">
        <v>91</v>
      </c>
      <c r="AI175" s="14" t="s">
        <v>91</v>
      </c>
      <c r="AJ175" s="14" t="s">
        <v>91</v>
      </c>
      <c r="AK175" s="14" t="s">
        <v>91</v>
      </c>
      <c r="AL175" s="14" t="s">
        <v>91</v>
      </c>
      <c r="AM175" s="14" t="s">
        <v>91</v>
      </c>
      <c r="AN175" s="14" t="s">
        <v>91</v>
      </c>
      <c r="AO175" s="14" t="s">
        <v>91</v>
      </c>
      <c r="AP175" s="14" t="s">
        <v>91</v>
      </c>
      <c r="AQ175" s="14" t="s">
        <v>91</v>
      </c>
      <c r="AR175" s="14" t="s">
        <v>91</v>
      </c>
      <c r="AS175" s="14" t="s">
        <v>91</v>
      </c>
      <c r="AT175" s="14" t="s">
        <v>91</v>
      </c>
      <c r="AU175" s="14" t="s">
        <v>91</v>
      </c>
      <c r="AV175" s="15" t="s">
        <v>91</v>
      </c>
      <c r="AW175" s="16">
        <v>557.87711999999999</v>
      </c>
      <c r="AX175" s="17">
        <f>[1]TDSheet!$E$169</f>
        <v>557877.12</v>
      </c>
      <c r="AY175" s="17">
        <f>[1]TDSheet!$E$169</f>
        <v>557877.12</v>
      </c>
      <c r="AZ175" s="17">
        <f>[1]TDSheet!$E$169</f>
        <v>557877.12</v>
      </c>
      <c r="BA175" s="17">
        <f>[1]TDSheet!$E$169</f>
        <v>557877.12</v>
      </c>
      <c r="BB175" s="17">
        <f>[1]TDSheet!$E$169</f>
        <v>557877.12</v>
      </c>
      <c r="BC175" s="17">
        <f>[1]TDSheet!$E$169</f>
        <v>557877.12</v>
      </c>
      <c r="BD175" s="17">
        <f>[1]TDSheet!$E$169</f>
        <v>557877.12</v>
      </c>
      <c r="BE175" s="17">
        <f>[1]TDSheet!$E$169</f>
        <v>557877.12</v>
      </c>
      <c r="BF175" s="17">
        <f>[1]TDSheet!$E$169</f>
        <v>557877.12</v>
      </c>
      <c r="BG175" s="17">
        <f>[1]TDSheet!$E$169</f>
        <v>557877.12</v>
      </c>
      <c r="BH175" s="17">
        <f>[1]TDSheet!$E$169</f>
        <v>557877.12</v>
      </c>
      <c r="BI175" s="17">
        <f>[1]TDSheet!$E$169</f>
        <v>557877.12</v>
      </c>
      <c r="BJ175" s="17">
        <f>[1]TDSheet!$E$169</f>
        <v>557877.12</v>
      </c>
      <c r="BK175" s="17">
        <f>[1]TDSheet!$E$169</f>
        <v>557877.12</v>
      </c>
      <c r="BL175" s="17">
        <f>[1]TDSheet!$E$169</f>
        <v>557877.12</v>
      </c>
      <c r="BM175" s="17">
        <f>[1]TDSheet!$E$169</f>
        <v>557877.12</v>
      </c>
      <c r="BN175" s="17">
        <f>[1]TDSheet!$E$169</f>
        <v>557877.12</v>
      </c>
      <c r="BO175" s="17">
        <f>[1]TDSheet!$E$169</f>
        <v>557877.12</v>
      </c>
      <c r="BP175" s="17">
        <f>[1]TDSheet!$E$169</f>
        <v>557877.12</v>
      </c>
      <c r="BQ175" s="17">
        <f>[1]TDSheet!$E$169</f>
        <v>557877.12</v>
      </c>
      <c r="BR175" s="17">
        <f>[1]TDSheet!$E$169</f>
        <v>557877.12</v>
      </c>
      <c r="BS175" s="17">
        <f>[1]TDSheet!$E$169</f>
        <v>557877.12</v>
      </c>
      <c r="BT175" s="17">
        <f>[1]TDSheet!$E$169</f>
        <v>557877.12</v>
      </c>
      <c r="BU175" s="17">
        <f>[1]TDSheet!$E$169</f>
        <v>557877.12</v>
      </c>
      <c r="BV175" s="18">
        <f>[1]TDSheet!$E$169</f>
        <v>557877.12</v>
      </c>
      <c r="BW175" s="19" t="s">
        <v>58</v>
      </c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1"/>
    </row>
    <row r="176" spans="1:97" ht="30" customHeight="1" x14ac:dyDescent="0.25">
      <c r="A176" s="10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2"/>
      <c r="W176" s="13" t="s">
        <v>92</v>
      </c>
      <c r="X176" s="14" t="s">
        <v>92</v>
      </c>
      <c r="Y176" s="14" t="s">
        <v>92</v>
      </c>
      <c r="Z176" s="14" t="s">
        <v>92</v>
      </c>
      <c r="AA176" s="14" t="s">
        <v>92</v>
      </c>
      <c r="AB176" s="14" t="s">
        <v>92</v>
      </c>
      <c r="AC176" s="14" t="s">
        <v>92</v>
      </c>
      <c r="AD176" s="14" t="s">
        <v>92</v>
      </c>
      <c r="AE176" s="14" t="s">
        <v>92</v>
      </c>
      <c r="AF176" s="14" t="s">
        <v>92</v>
      </c>
      <c r="AG176" s="14" t="s">
        <v>92</v>
      </c>
      <c r="AH176" s="14" t="s">
        <v>92</v>
      </c>
      <c r="AI176" s="14" t="s">
        <v>92</v>
      </c>
      <c r="AJ176" s="14" t="s">
        <v>92</v>
      </c>
      <c r="AK176" s="14" t="s">
        <v>92</v>
      </c>
      <c r="AL176" s="14" t="s">
        <v>92</v>
      </c>
      <c r="AM176" s="14" t="s">
        <v>92</v>
      </c>
      <c r="AN176" s="14" t="s">
        <v>92</v>
      </c>
      <c r="AO176" s="14" t="s">
        <v>92</v>
      </c>
      <c r="AP176" s="14" t="s">
        <v>92</v>
      </c>
      <c r="AQ176" s="14" t="s">
        <v>92</v>
      </c>
      <c r="AR176" s="14" t="s">
        <v>92</v>
      </c>
      <c r="AS176" s="14" t="s">
        <v>92</v>
      </c>
      <c r="AT176" s="14" t="s">
        <v>92</v>
      </c>
      <c r="AU176" s="14" t="s">
        <v>92</v>
      </c>
      <c r="AV176" s="15" t="s">
        <v>92</v>
      </c>
      <c r="AW176" s="16">
        <f>3855.50847*0.65</f>
        <v>2506.0805055000001</v>
      </c>
      <c r="AX176" s="17">
        <f>[1]TDSheet!$E$91</f>
        <v>3855508.4699999997</v>
      </c>
      <c r="AY176" s="17">
        <f>[1]TDSheet!$E$91</f>
        <v>3855508.4699999997</v>
      </c>
      <c r="AZ176" s="17">
        <f>[1]TDSheet!$E$91</f>
        <v>3855508.4699999997</v>
      </c>
      <c r="BA176" s="17">
        <f>[1]TDSheet!$E$91</f>
        <v>3855508.4699999997</v>
      </c>
      <c r="BB176" s="17">
        <f>[1]TDSheet!$E$91</f>
        <v>3855508.4699999997</v>
      </c>
      <c r="BC176" s="17">
        <f>[1]TDSheet!$E$91</f>
        <v>3855508.4699999997</v>
      </c>
      <c r="BD176" s="17">
        <f>[1]TDSheet!$E$91</f>
        <v>3855508.4699999997</v>
      </c>
      <c r="BE176" s="17">
        <f>[1]TDSheet!$E$91</f>
        <v>3855508.4699999997</v>
      </c>
      <c r="BF176" s="17">
        <f>[1]TDSheet!$E$91</f>
        <v>3855508.4699999997</v>
      </c>
      <c r="BG176" s="17">
        <f>[1]TDSheet!$E$91</f>
        <v>3855508.4699999997</v>
      </c>
      <c r="BH176" s="17">
        <f>[1]TDSheet!$E$91</f>
        <v>3855508.4699999997</v>
      </c>
      <c r="BI176" s="17">
        <f>[1]TDSheet!$E$91</f>
        <v>3855508.4699999997</v>
      </c>
      <c r="BJ176" s="17">
        <f>[1]TDSheet!$E$91</f>
        <v>3855508.4699999997</v>
      </c>
      <c r="BK176" s="17">
        <f>[1]TDSheet!$E$91</f>
        <v>3855508.4699999997</v>
      </c>
      <c r="BL176" s="17">
        <f>[1]TDSheet!$E$91</f>
        <v>3855508.4699999997</v>
      </c>
      <c r="BM176" s="17">
        <f>[1]TDSheet!$E$91</f>
        <v>3855508.4699999997</v>
      </c>
      <c r="BN176" s="17">
        <f>[1]TDSheet!$E$91</f>
        <v>3855508.4699999997</v>
      </c>
      <c r="BO176" s="17">
        <f>[1]TDSheet!$E$91</f>
        <v>3855508.4699999997</v>
      </c>
      <c r="BP176" s="17">
        <f>[1]TDSheet!$E$91</f>
        <v>3855508.4699999997</v>
      </c>
      <c r="BQ176" s="17">
        <f>[1]TDSheet!$E$91</f>
        <v>3855508.4699999997</v>
      </c>
      <c r="BR176" s="17">
        <f>[1]TDSheet!$E$91</f>
        <v>3855508.4699999997</v>
      </c>
      <c r="BS176" s="17">
        <f>[1]TDSheet!$E$91</f>
        <v>3855508.4699999997</v>
      </c>
      <c r="BT176" s="17">
        <f>[1]TDSheet!$E$91</f>
        <v>3855508.4699999997</v>
      </c>
      <c r="BU176" s="17">
        <f>[1]TDSheet!$E$91</f>
        <v>3855508.4699999997</v>
      </c>
      <c r="BV176" s="18">
        <f>[1]TDSheet!$E$91</f>
        <v>3855508.4699999997</v>
      </c>
      <c r="BW176" s="19" t="s">
        <v>58</v>
      </c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1"/>
    </row>
    <row r="177" spans="1:97" ht="63" customHeight="1" x14ac:dyDescent="0.25">
      <c r="A177" s="10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2"/>
      <c r="W177" s="13" t="s">
        <v>93</v>
      </c>
      <c r="X177" s="14" t="s">
        <v>93</v>
      </c>
      <c r="Y177" s="14" t="s">
        <v>93</v>
      </c>
      <c r="Z177" s="14" t="s">
        <v>93</v>
      </c>
      <c r="AA177" s="14" t="s">
        <v>93</v>
      </c>
      <c r="AB177" s="14" t="s">
        <v>93</v>
      </c>
      <c r="AC177" s="14" t="s">
        <v>93</v>
      </c>
      <c r="AD177" s="14" t="s">
        <v>93</v>
      </c>
      <c r="AE177" s="14" t="s">
        <v>93</v>
      </c>
      <c r="AF177" s="14" t="s">
        <v>93</v>
      </c>
      <c r="AG177" s="14" t="s">
        <v>93</v>
      </c>
      <c r="AH177" s="14" t="s">
        <v>93</v>
      </c>
      <c r="AI177" s="14" t="s">
        <v>93</v>
      </c>
      <c r="AJ177" s="14" t="s">
        <v>93</v>
      </c>
      <c r="AK177" s="14" t="s">
        <v>93</v>
      </c>
      <c r="AL177" s="14" t="s">
        <v>93</v>
      </c>
      <c r="AM177" s="14" t="s">
        <v>93</v>
      </c>
      <c r="AN177" s="14" t="s">
        <v>93</v>
      </c>
      <c r="AO177" s="14" t="s">
        <v>93</v>
      </c>
      <c r="AP177" s="14" t="s">
        <v>93</v>
      </c>
      <c r="AQ177" s="14" t="s">
        <v>93</v>
      </c>
      <c r="AR177" s="14" t="s">
        <v>93</v>
      </c>
      <c r="AS177" s="14" t="s">
        <v>93</v>
      </c>
      <c r="AT177" s="14" t="s">
        <v>93</v>
      </c>
      <c r="AU177" s="14" t="s">
        <v>93</v>
      </c>
      <c r="AV177" s="15" t="s">
        <v>93</v>
      </c>
      <c r="AW177" s="16">
        <v>566.14796999999999</v>
      </c>
      <c r="AX177" s="17">
        <v>566147.97</v>
      </c>
      <c r="AY177" s="17">
        <v>566147.97</v>
      </c>
      <c r="AZ177" s="17">
        <v>566147.97</v>
      </c>
      <c r="BA177" s="17">
        <v>566147.97</v>
      </c>
      <c r="BB177" s="17">
        <v>566147.97</v>
      </c>
      <c r="BC177" s="17">
        <v>566147.97</v>
      </c>
      <c r="BD177" s="17">
        <v>566147.97</v>
      </c>
      <c r="BE177" s="17">
        <v>566147.97</v>
      </c>
      <c r="BF177" s="17">
        <v>566147.97</v>
      </c>
      <c r="BG177" s="17">
        <v>566147.97</v>
      </c>
      <c r="BH177" s="17">
        <v>566147.97</v>
      </c>
      <c r="BI177" s="17">
        <v>566147.97</v>
      </c>
      <c r="BJ177" s="17">
        <v>566147.97</v>
      </c>
      <c r="BK177" s="17">
        <v>566147.97</v>
      </c>
      <c r="BL177" s="17">
        <v>566147.97</v>
      </c>
      <c r="BM177" s="17">
        <v>566147.97</v>
      </c>
      <c r="BN177" s="17">
        <v>566147.97</v>
      </c>
      <c r="BO177" s="17">
        <v>566147.97</v>
      </c>
      <c r="BP177" s="17">
        <v>566147.97</v>
      </c>
      <c r="BQ177" s="17">
        <v>566147.97</v>
      </c>
      <c r="BR177" s="17">
        <v>566147.97</v>
      </c>
      <c r="BS177" s="17">
        <v>566147.97</v>
      </c>
      <c r="BT177" s="17">
        <v>566147.97</v>
      </c>
      <c r="BU177" s="17">
        <v>566147.97</v>
      </c>
      <c r="BV177" s="18">
        <v>566147.97</v>
      </c>
      <c r="BW177" s="19" t="s">
        <v>58</v>
      </c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1"/>
    </row>
    <row r="178" spans="1:97" ht="54" customHeight="1" x14ac:dyDescent="0.25">
      <c r="A178" s="10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2"/>
      <c r="W178" s="13" t="s">
        <v>173</v>
      </c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5"/>
      <c r="AW178" s="16">
        <f>39875693.53*0.65/1000+2410946.13*0.65/1000</f>
        <v>27486.315779</v>
      </c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8"/>
      <c r="BW178" s="19" t="s">
        <v>58</v>
      </c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1"/>
    </row>
    <row r="179" spans="1:97" ht="54" customHeight="1" x14ac:dyDescent="0.25">
      <c r="A179" s="10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2"/>
      <c r="W179" s="13" t="s">
        <v>175</v>
      </c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5"/>
      <c r="AW179" s="16">
        <f>47681.385</f>
        <v>47681.385000000002</v>
      </c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8"/>
      <c r="BW179" s="19" t="s">
        <v>58</v>
      </c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1"/>
    </row>
    <row r="180" spans="1:97" ht="54" customHeight="1" x14ac:dyDescent="0.25">
      <c r="A180" s="10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2"/>
      <c r="W180" s="13" t="s">
        <v>174</v>
      </c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5"/>
      <c r="AW180" s="16">
        <f>67671.39538*0.65</f>
        <v>43986.406997000006</v>
      </c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8"/>
      <c r="BW180" s="19" t="s">
        <v>58</v>
      </c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1"/>
    </row>
    <row r="181" spans="1:97" ht="48.75" customHeight="1" x14ac:dyDescent="0.25">
      <c r="A181" s="10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2"/>
      <c r="W181" s="13" t="s">
        <v>94</v>
      </c>
      <c r="X181" s="14" t="s">
        <v>94</v>
      </c>
      <c r="Y181" s="14" t="s">
        <v>94</v>
      </c>
      <c r="Z181" s="14" t="s">
        <v>94</v>
      </c>
      <c r="AA181" s="14" t="s">
        <v>94</v>
      </c>
      <c r="AB181" s="14" t="s">
        <v>94</v>
      </c>
      <c r="AC181" s="14" t="s">
        <v>94</v>
      </c>
      <c r="AD181" s="14" t="s">
        <v>94</v>
      </c>
      <c r="AE181" s="14" t="s">
        <v>94</v>
      </c>
      <c r="AF181" s="14" t="s">
        <v>94</v>
      </c>
      <c r="AG181" s="14" t="s">
        <v>94</v>
      </c>
      <c r="AH181" s="14" t="s">
        <v>94</v>
      </c>
      <c r="AI181" s="14" t="s">
        <v>94</v>
      </c>
      <c r="AJ181" s="14" t="s">
        <v>94</v>
      </c>
      <c r="AK181" s="14" t="s">
        <v>94</v>
      </c>
      <c r="AL181" s="14" t="s">
        <v>94</v>
      </c>
      <c r="AM181" s="14" t="s">
        <v>94</v>
      </c>
      <c r="AN181" s="14" t="s">
        <v>94</v>
      </c>
      <c r="AO181" s="14" t="s">
        <v>94</v>
      </c>
      <c r="AP181" s="14" t="s">
        <v>94</v>
      </c>
      <c r="AQ181" s="14" t="s">
        <v>94</v>
      </c>
      <c r="AR181" s="14" t="s">
        <v>94</v>
      </c>
      <c r="AS181" s="14" t="s">
        <v>94</v>
      </c>
      <c r="AT181" s="14" t="s">
        <v>94</v>
      </c>
      <c r="AU181" s="14" t="s">
        <v>94</v>
      </c>
      <c r="AV181" s="15" t="s">
        <v>94</v>
      </c>
      <c r="AW181" s="16">
        <f>(8145997.63-5452544.71)/1000</f>
        <v>2693.4529199999997</v>
      </c>
      <c r="AX181" s="17">
        <f t="shared" ref="AX181:BV181" si="24">8145997.63-5452544.71</f>
        <v>2693452.92</v>
      </c>
      <c r="AY181" s="17">
        <f t="shared" si="24"/>
        <v>2693452.92</v>
      </c>
      <c r="AZ181" s="17">
        <f t="shared" si="24"/>
        <v>2693452.92</v>
      </c>
      <c r="BA181" s="17">
        <f t="shared" si="24"/>
        <v>2693452.92</v>
      </c>
      <c r="BB181" s="17">
        <f t="shared" si="24"/>
        <v>2693452.92</v>
      </c>
      <c r="BC181" s="17">
        <f t="shared" si="24"/>
        <v>2693452.92</v>
      </c>
      <c r="BD181" s="17">
        <f t="shared" si="24"/>
        <v>2693452.92</v>
      </c>
      <c r="BE181" s="17">
        <f t="shared" si="24"/>
        <v>2693452.92</v>
      </c>
      <c r="BF181" s="17">
        <f t="shared" si="24"/>
        <v>2693452.92</v>
      </c>
      <c r="BG181" s="17">
        <f t="shared" si="24"/>
        <v>2693452.92</v>
      </c>
      <c r="BH181" s="17">
        <f t="shared" si="24"/>
        <v>2693452.92</v>
      </c>
      <c r="BI181" s="17">
        <f t="shared" si="24"/>
        <v>2693452.92</v>
      </c>
      <c r="BJ181" s="17">
        <f t="shared" si="24"/>
        <v>2693452.92</v>
      </c>
      <c r="BK181" s="17">
        <f t="shared" si="24"/>
        <v>2693452.92</v>
      </c>
      <c r="BL181" s="17">
        <f t="shared" si="24"/>
        <v>2693452.92</v>
      </c>
      <c r="BM181" s="17">
        <f t="shared" si="24"/>
        <v>2693452.92</v>
      </c>
      <c r="BN181" s="17">
        <f t="shared" si="24"/>
        <v>2693452.92</v>
      </c>
      <c r="BO181" s="17">
        <f t="shared" si="24"/>
        <v>2693452.92</v>
      </c>
      <c r="BP181" s="17">
        <f t="shared" si="24"/>
        <v>2693452.92</v>
      </c>
      <c r="BQ181" s="17">
        <f t="shared" si="24"/>
        <v>2693452.92</v>
      </c>
      <c r="BR181" s="17">
        <f t="shared" si="24"/>
        <v>2693452.92</v>
      </c>
      <c r="BS181" s="17">
        <f t="shared" si="24"/>
        <v>2693452.92</v>
      </c>
      <c r="BT181" s="17">
        <f t="shared" si="24"/>
        <v>2693452.92</v>
      </c>
      <c r="BU181" s="17">
        <f t="shared" si="24"/>
        <v>2693452.92</v>
      </c>
      <c r="BV181" s="18">
        <f t="shared" si="24"/>
        <v>2693452.92</v>
      </c>
      <c r="BW181" s="19" t="s">
        <v>58</v>
      </c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1"/>
    </row>
    <row r="182" spans="1:97" ht="33" customHeight="1" x14ac:dyDescent="0.25">
      <c r="A182" s="10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2"/>
      <c r="W182" s="13" t="s">
        <v>177</v>
      </c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5"/>
      <c r="AW182" s="16">
        <f>4506865.56/1000</f>
        <v>4506.8655599999993</v>
      </c>
      <c r="AX182" s="17">
        <v>10564722.880000001</v>
      </c>
      <c r="AY182" s="17">
        <v>10564722.880000001</v>
      </c>
      <c r="AZ182" s="17">
        <v>10564722.880000001</v>
      </c>
      <c r="BA182" s="17">
        <v>10564722.880000001</v>
      </c>
      <c r="BB182" s="17">
        <v>10564722.880000001</v>
      </c>
      <c r="BC182" s="17">
        <v>10564722.880000001</v>
      </c>
      <c r="BD182" s="17">
        <v>10564722.880000001</v>
      </c>
      <c r="BE182" s="17">
        <v>10564722.880000001</v>
      </c>
      <c r="BF182" s="17">
        <v>10564722.880000001</v>
      </c>
      <c r="BG182" s="17">
        <v>10564722.880000001</v>
      </c>
      <c r="BH182" s="17">
        <v>10564722.880000001</v>
      </c>
      <c r="BI182" s="17">
        <v>10564722.880000001</v>
      </c>
      <c r="BJ182" s="17">
        <v>10564722.880000001</v>
      </c>
      <c r="BK182" s="17">
        <v>10564722.880000001</v>
      </c>
      <c r="BL182" s="17">
        <v>10564722.880000001</v>
      </c>
      <c r="BM182" s="17">
        <v>10564722.880000001</v>
      </c>
      <c r="BN182" s="17">
        <v>10564722.880000001</v>
      </c>
      <c r="BO182" s="17">
        <v>10564722.880000001</v>
      </c>
      <c r="BP182" s="17">
        <v>10564722.880000001</v>
      </c>
      <c r="BQ182" s="17">
        <v>10564722.880000001</v>
      </c>
      <c r="BR182" s="17">
        <v>10564722.880000001</v>
      </c>
      <c r="BS182" s="17">
        <v>10564722.880000001</v>
      </c>
      <c r="BT182" s="17">
        <v>10564722.880000001</v>
      </c>
      <c r="BU182" s="17">
        <v>10564722.880000001</v>
      </c>
      <c r="BV182" s="18">
        <v>10564722.880000001</v>
      </c>
      <c r="BW182" s="19" t="s">
        <v>96</v>
      </c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1"/>
    </row>
    <row r="183" spans="1:97" ht="63.75" customHeight="1" x14ac:dyDescent="0.25">
      <c r="A183" s="10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2"/>
      <c r="W183" s="13" t="s">
        <v>95</v>
      </c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5"/>
      <c r="AW183" s="16">
        <v>226.45</v>
      </c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8"/>
      <c r="BW183" s="19" t="s">
        <v>96</v>
      </c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1"/>
    </row>
    <row r="184" spans="1:97" ht="54.75" customHeight="1" x14ac:dyDescent="0.25">
      <c r="A184" s="10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2"/>
      <c r="W184" s="13" t="s">
        <v>176</v>
      </c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5"/>
      <c r="AW184" s="16">
        <f>4052.49/2</f>
        <v>2026.2449999999999</v>
      </c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8"/>
      <c r="BW184" s="19" t="s">
        <v>96</v>
      </c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1"/>
    </row>
    <row r="185" spans="1:97" ht="21" customHeight="1" x14ac:dyDescent="0.25">
      <c r="A185" s="10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2"/>
      <c r="W185" s="22" t="s">
        <v>41</v>
      </c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9">
        <v>227045.84</v>
      </c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30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  <c r="CO185" s="31"/>
      <c r="CP185" s="31"/>
      <c r="CQ185" s="31"/>
      <c r="CR185" s="31"/>
      <c r="CS185" s="32"/>
    </row>
    <row r="187" spans="1:97" s="3" customFormat="1" ht="16.5" x14ac:dyDescent="0.25">
      <c r="A187" s="33" t="s">
        <v>27</v>
      </c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</row>
    <row r="189" spans="1:97" x14ac:dyDescent="0.25">
      <c r="A189" s="80" t="s">
        <v>28</v>
      </c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 t="s">
        <v>29</v>
      </c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  <c r="CN189" s="80"/>
      <c r="CO189" s="80"/>
      <c r="CP189" s="80"/>
      <c r="CQ189" s="80"/>
      <c r="CR189" s="80"/>
      <c r="CS189" s="80"/>
    </row>
    <row r="190" spans="1:97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</row>
    <row r="191" spans="1:97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</row>
    <row r="192" spans="1:97" x14ac:dyDescent="0.25">
      <c r="A192" s="87" t="s">
        <v>178</v>
      </c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8" t="s">
        <v>179</v>
      </c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  <c r="BC192" s="88"/>
      <c r="BD192" s="88"/>
      <c r="BE192" s="88"/>
      <c r="BF192" s="88"/>
      <c r="BG192" s="88"/>
      <c r="BH192" s="88"/>
      <c r="BI192" s="88"/>
      <c r="BJ192" s="88"/>
      <c r="BK192" s="88"/>
      <c r="BL192" s="88"/>
      <c r="BM192" s="88"/>
      <c r="BN192" s="88"/>
      <c r="BO192" s="88"/>
      <c r="BP192" s="88"/>
      <c r="BQ192" s="88"/>
      <c r="BR192" s="88"/>
      <c r="BS192" s="88"/>
      <c r="BT192" s="88"/>
      <c r="BU192" s="88"/>
      <c r="BV192" s="88"/>
      <c r="BW192" s="88"/>
      <c r="BX192" s="88"/>
      <c r="BY192" s="88"/>
      <c r="BZ192" s="88"/>
      <c r="CA192" s="88"/>
      <c r="CB192" s="88"/>
      <c r="CC192" s="88"/>
      <c r="CD192" s="88"/>
      <c r="CE192" s="88"/>
      <c r="CF192" s="88"/>
      <c r="CG192" s="88"/>
      <c r="CH192" s="88"/>
      <c r="CI192" s="88"/>
      <c r="CJ192" s="88"/>
      <c r="CK192" s="88"/>
      <c r="CL192" s="88"/>
      <c r="CM192" s="88"/>
      <c r="CN192" s="88"/>
      <c r="CO192" s="88"/>
      <c r="CP192" s="88"/>
      <c r="CQ192" s="88"/>
      <c r="CR192" s="88"/>
      <c r="CS192" s="88"/>
    </row>
  </sheetData>
  <mergeCells count="647">
    <mergeCell ref="A85:V85"/>
    <mergeCell ref="W85:AV85"/>
    <mergeCell ref="AW85:BV85"/>
    <mergeCell ref="BW85:CS85"/>
    <mergeCell ref="W184:AV184"/>
    <mergeCell ref="A184:V184"/>
    <mergeCell ref="AW184:BV184"/>
    <mergeCell ref="BW184:CS184"/>
    <mergeCell ref="A178:V178"/>
    <mergeCell ref="W178:AV178"/>
    <mergeCell ref="AW178:BV178"/>
    <mergeCell ref="BW178:CS178"/>
    <mergeCell ref="A180:V180"/>
    <mergeCell ref="W180:AV180"/>
    <mergeCell ref="AW180:BV180"/>
    <mergeCell ref="BW180:CS180"/>
    <mergeCell ref="A179:V179"/>
    <mergeCell ref="W179:AV179"/>
    <mergeCell ref="AW179:BV179"/>
    <mergeCell ref="BW179:CS179"/>
    <mergeCell ref="A183:V183"/>
    <mergeCell ref="W183:AV183"/>
    <mergeCell ref="AW183:BV183"/>
    <mergeCell ref="BW183:CS183"/>
    <mergeCell ref="A135:V135"/>
    <mergeCell ref="W135:AV135"/>
    <mergeCell ref="AW135:BV135"/>
    <mergeCell ref="BW135:CS135"/>
    <mergeCell ref="A136:V136"/>
    <mergeCell ref="W136:AV136"/>
    <mergeCell ref="AW136:BV136"/>
    <mergeCell ref="BW136:CS136"/>
    <mergeCell ref="A137:V137"/>
    <mergeCell ref="W137:AV137"/>
    <mergeCell ref="AW137:BV137"/>
    <mergeCell ref="BW137:CS137"/>
    <mergeCell ref="A173:V173"/>
    <mergeCell ref="W173:AV173"/>
    <mergeCell ref="AW173:BV173"/>
    <mergeCell ref="BW173:CS173"/>
    <mergeCell ref="A171:V171"/>
    <mergeCell ref="W171:AV171"/>
    <mergeCell ref="AW171:BV171"/>
    <mergeCell ref="BW171:CS171"/>
    <mergeCell ref="A134:V134"/>
    <mergeCell ref="W134:AV134"/>
    <mergeCell ref="AW134:BV134"/>
    <mergeCell ref="BW134:CS134"/>
    <mergeCell ref="A130:V130"/>
    <mergeCell ref="W130:AV130"/>
    <mergeCell ref="AW130:BV130"/>
    <mergeCell ref="BW130:CS130"/>
    <mergeCell ref="A131:V131"/>
    <mergeCell ref="W131:AV131"/>
    <mergeCell ref="AW131:BV131"/>
    <mergeCell ref="BW131:CS131"/>
    <mergeCell ref="A132:V132"/>
    <mergeCell ref="W132:AV132"/>
    <mergeCell ref="AW132:BV132"/>
    <mergeCell ref="BW132:CS132"/>
    <mergeCell ref="A125:V125"/>
    <mergeCell ref="W125:AV125"/>
    <mergeCell ref="AW125:BV125"/>
    <mergeCell ref="BW125:CS125"/>
    <mergeCell ref="A126:V126"/>
    <mergeCell ref="W126:AV126"/>
    <mergeCell ref="AW126:BV126"/>
    <mergeCell ref="BW126:CS126"/>
    <mergeCell ref="A133:V133"/>
    <mergeCell ref="W133:AV133"/>
    <mergeCell ref="AW133:BV133"/>
    <mergeCell ref="BW133:CS133"/>
    <mergeCell ref="A127:V127"/>
    <mergeCell ref="W127:AV127"/>
    <mergeCell ref="AW127:BV127"/>
    <mergeCell ref="BW127:CS127"/>
    <mergeCell ref="BW114:CS114"/>
    <mergeCell ref="A113:V113"/>
    <mergeCell ref="W113:AV113"/>
    <mergeCell ref="AW113:BV113"/>
    <mergeCell ref="BW113:CS113"/>
    <mergeCell ref="A114:V114"/>
    <mergeCell ref="W114:AV114"/>
    <mergeCell ref="AW114:BV114"/>
    <mergeCell ref="A115:V115"/>
    <mergeCell ref="W115:AV115"/>
    <mergeCell ref="AW115:BV115"/>
    <mergeCell ref="BW115:CS115"/>
    <mergeCell ref="A101:V101"/>
    <mergeCell ref="W101:AV101"/>
    <mergeCell ref="AW101:BV101"/>
    <mergeCell ref="BW101:CS101"/>
    <mergeCell ref="A107:V107"/>
    <mergeCell ref="W107:AV107"/>
    <mergeCell ref="AW107:BV107"/>
    <mergeCell ref="BW107:CS107"/>
    <mergeCell ref="A108:V108"/>
    <mergeCell ref="W108:AV108"/>
    <mergeCell ref="AW108:BV108"/>
    <mergeCell ref="BW108:CS108"/>
    <mergeCell ref="A102:V102"/>
    <mergeCell ref="W102:AV102"/>
    <mergeCell ref="AW102:BV102"/>
    <mergeCell ref="BW102:CS102"/>
    <mergeCell ref="A103:V103"/>
    <mergeCell ref="W103:AV103"/>
    <mergeCell ref="AW103:BV103"/>
    <mergeCell ref="BW103:CS103"/>
    <mergeCell ref="A104:V104"/>
    <mergeCell ref="W104:AV104"/>
    <mergeCell ref="AW104:BV104"/>
    <mergeCell ref="BW104:CS104"/>
    <mergeCell ref="A98:V98"/>
    <mergeCell ref="W98:AV98"/>
    <mergeCell ref="AW98:BV98"/>
    <mergeCell ref="BW98:CS98"/>
    <mergeCell ref="A99:V99"/>
    <mergeCell ref="W99:AV99"/>
    <mergeCell ref="AW99:BV99"/>
    <mergeCell ref="BW99:CS99"/>
    <mergeCell ref="A100:V100"/>
    <mergeCell ref="W100:AV100"/>
    <mergeCell ref="AW100:BV100"/>
    <mergeCell ref="BW100:CS100"/>
    <mergeCell ref="A95:V95"/>
    <mergeCell ref="W95:AV95"/>
    <mergeCell ref="AW95:BV95"/>
    <mergeCell ref="BW95:CS95"/>
    <mergeCell ref="A96:V96"/>
    <mergeCell ref="W96:AV96"/>
    <mergeCell ref="AW96:BV96"/>
    <mergeCell ref="BW96:CS96"/>
    <mergeCell ref="A97:V97"/>
    <mergeCell ref="W97:AV97"/>
    <mergeCell ref="AW97:BV97"/>
    <mergeCell ref="BW97:CS97"/>
    <mergeCell ref="A78:V78"/>
    <mergeCell ref="W78:AV78"/>
    <mergeCell ref="AW78:BV78"/>
    <mergeCell ref="BW78:CS78"/>
    <mergeCell ref="A89:V89"/>
    <mergeCell ref="W89:AV89"/>
    <mergeCell ref="AW89:BV89"/>
    <mergeCell ref="BW89:CS89"/>
    <mergeCell ref="A90:V90"/>
    <mergeCell ref="W90:AV90"/>
    <mergeCell ref="AW90:BV90"/>
    <mergeCell ref="BW90:CS90"/>
    <mergeCell ref="A79:V79"/>
    <mergeCell ref="W79:AV79"/>
    <mergeCell ref="AW79:BV79"/>
    <mergeCell ref="BW79:CS79"/>
    <mergeCell ref="A87:V87"/>
    <mergeCell ref="W87:AV87"/>
    <mergeCell ref="AW87:BV87"/>
    <mergeCell ref="BW87:CS87"/>
    <mergeCell ref="A88:V88"/>
    <mergeCell ref="W88:AV88"/>
    <mergeCell ref="AW88:BV88"/>
    <mergeCell ref="BW88:CS88"/>
    <mergeCell ref="A73:V73"/>
    <mergeCell ref="W73:AV73"/>
    <mergeCell ref="AW73:BV73"/>
    <mergeCell ref="BW73:CS73"/>
    <mergeCell ref="A74:V74"/>
    <mergeCell ref="W74:AV74"/>
    <mergeCell ref="AW74:BV74"/>
    <mergeCell ref="BW74:CS74"/>
    <mergeCell ref="A75:V75"/>
    <mergeCell ref="W75:AV75"/>
    <mergeCell ref="AW75:BV75"/>
    <mergeCell ref="BW75:CS75"/>
    <mergeCell ref="A76:V76"/>
    <mergeCell ref="W76:AV76"/>
    <mergeCell ref="AW76:BV76"/>
    <mergeCell ref="BW76:CS76"/>
    <mergeCell ref="A77:V77"/>
    <mergeCell ref="W77:AV77"/>
    <mergeCell ref="AW77:BV77"/>
    <mergeCell ref="BW77:CS77"/>
    <mergeCell ref="BW170:CS170"/>
    <mergeCell ref="A169:V169"/>
    <mergeCell ref="W169:AV169"/>
    <mergeCell ref="AW169:BV169"/>
    <mergeCell ref="W160:AV160"/>
    <mergeCell ref="AW160:BV160"/>
    <mergeCell ref="BW160:CS160"/>
    <mergeCell ref="A161:V161"/>
    <mergeCell ref="W161:AV161"/>
    <mergeCell ref="AW161:BV161"/>
    <mergeCell ref="BW161:CS161"/>
    <mergeCell ref="A162:V162"/>
    <mergeCell ref="W162:AV162"/>
    <mergeCell ref="AW162:BV162"/>
    <mergeCell ref="BW162:CS162"/>
    <mergeCell ref="A160:V160"/>
    <mergeCell ref="A172:V172"/>
    <mergeCell ref="W172:AV172"/>
    <mergeCell ref="AW172:BV172"/>
    <mergeCell ref="BW172:CS172"/>
    <mergeCell ref="A163:V163"/>
    <mergeCell ref="W163:AV163"/>
    <mergeCell ref="AW163:BV163"/>
    <mergeCell ref="BW163:CS163"/>
    <mergeCell ref="A164:V164"/>
    <mergeCell ref="W164:AV164"/>
    <mergeCell ref="AW164:BV164"/>
    <mergeCell ref="BW164:CS164"/>
    <mergeCell ref="A165:V165"/>
    <mergeCell ref="W165:AV165"/>
    <mergeCell ref="AW165:BV165"/>
    <mergeCell ref="BW165:CS165"/>
    <mergeCell ref="A175:V175"/>
    <mergeCell ref="W175:AV175"/>
    <mergeCell ref="AW175:BV175"/>
    <mergeCell ref="BW175:CS175"/>
    <mergeCell ref="A176:V176"/>
    <mergeCell ref="W176:AV176"/>
    <mergeCell ref="AW176:BV176"/>
    <mergeCell ref="BW176:CS176"/>
    <mergeCell ref="A177:V177"/>
    <mergeCell ref="W177:AV177"/>
    <mergeCell ref="AW177:BV177"/>
    <mergeCell ref="BW177:CS177"/>
    <mergeCell ref="A181:V181"/>
    <mergeCell ref="W181:AV181"/>
    <mergeCell ref="AW181:BV181"/>
    <mergeCell ref="BW181:CS181"/>
    <mergeCell ref="BW166:CS166"/>
    <mergeCell ref="A167:V167"/>
    <mergeCell ref="W167:AV167"/>
    <mergeCell ref="AW167:BV167"/>
    <mergeCell ref="BW167:CS167"/>
    <mergeCell ref="A168:V168"/>
    <mergeCell ref="W168:AV168"/>
    <mergeCell ref="AW168:BV168"/>
    <mergeCell ref="BW168:CS168"/>
    <mergeCell ref="A174:V174"/>
    <mergeCell ref="W174:AV174"/>
    <mergeCell ref="AW174:BV174"/>
    <mergeCell ref="BW174:CS174"/>
    <mergeCell ref="A166:V166"/>
    <mergeCell ref="W166:AV166"/>
    <mergeCell ref="AW166:BV166"/>
    <mergeCell ref="BW169:CS169"/>
    <mergeCell ref="A170:V170"/>
    <mergeCell ref="W170:AV170"/>
    <mergeCell ref="AW170:BV170"/>
    <mergeCell ref="A157:V157"/>
    <mergeCell ref="W157:AV157"/>
    <mergeCell ref="AW157:BV157"/>
    <mergeCell ref="BW157:CS157"/>
    <mergeCell ref="A158:V158"/>
    <mergeCell ref="W158:AV158"/>
    <mergeCell ref="AW158:BV158"/>
    <mergeCell ref="BW158:CS158"/>
    <mergeCell ref="A159:V159"/>
    <mergeCell ref="W159:AV159"/>
    <mergeCell ref="AW159:BV159"/>
    <mergeCell ref="BW159:CS159"/>
    <mergeCell ref="A154:V154"/>
    <mergeCell ref="W154:AV154"/>
    <mergeCell ref="AW154:BV154"/>
    <mergeCell ref="BW154:CS154"/>
    <mergeCell ref="A155:V155"/>
    <mergeCell ref="W155:AV155"/>
    <mergeCell ref="AW155:BV155"/>
    <mergeCell ref="BW155:CS155"/>
    <mergeCell ref="A156:V156"/>
    <mergeCell ref="W156:AV156"/>
    <mergeCell ref="AW156:BV156"/>
    <mergeCell ref="BW156:CS156"/>
    <mergeCell ref="A151:V151"/>
    <mergeCell ref="W151:AV151"/>
    <mergeCell ref="AW151:BV151"/>
    <mergeCell ref="BW151:CS151"/>
    <mergeCell ref="A152:V152"/>
    <mergeCell ref="W152:AV152"/>
    <mergeCell ref="AW152:BV152"/>
    <mergeCell ref="BW152:CS152"/>
    <mergeCell ref="A153:V153"/>
    <mergeCell ref="W153:AV153"/>
    <mergeCell ref="AW153:BV153"/>
    <mergeCell ref="BW153:CS153"/>
    <mergeCell ref="A146:V146"/>
    <mergeCell ref="W146:AV146"/>
    <mergeCell ref="AW146:BV146"/>
    <mergeCell ref="BW146:CS146"/>
    <mergeCell ref="A148:V148"/>
    <mergeCell ref="W148:AV148"/>
    <mergeCell ref="AW148:BV148"/>
    <mergeCell ref="BW148:CS148"/>
    <mergeCell ref="A150:V150"/>
    <mergeCell ref="W150:AV150"/>
    <mergeCell ref="AW150:BV150"/>
    <mergeCell ref="BW150:CS150"/>
    <mergeCell ref="A147:V147"/>
    <mergeCell ref="W147:AV147"/>
    <mergeCell ref="AW147:BV147"/>
    <mergeCell ref="BW147:CS147"/>
    <mergeCell ref="A149:V149"/>
    <mergeCell ref="W149:AV149"/>
    <mergeCell ref="AW149:BV149"/>
    <mergeCell ref="BW149:CS149"/>
    <mergeCell ref="A143:V143"/>
    <mergeCell ref="W143:AV143"/>
    <mergeCell ref="AW143:BV143"/>
    <mergeCell ref="BW143:CS143"/>
    <mergeCell ref="A144:V144"/>
    <mergeCell ref="W144:AV144"/>
    <mergeCell ref="AW144:BV144"/>
    <mergeCell ref="BW144:CS144"/>
    <mergeCell ref="A145:V145"/>
    <mergeCell ref="W145:AV145"/>
    <mergeCell ref="AW145:BV145"/>
    <mergeCell ref="BW145:CS145"/>
    <mergeCell ref="A140:V140"/>
    <mergeCell ref="W140:AV140"/>
    <mergeCell ref="AW140:BV140"/>
    <mergeCell ref="BW140:CS140"/>
    <mergeCell ref="A141:V141"/>
    <mergeCell ref="W141:AV141"/>
    <mergeCell ref="AW141:BV141"/>
    <mergeCell ref="BW141:CS141"/>
    <mergeCell ref="A142:V142"/>
    <mergeCell ref="W142:AV142"/>
    <mergeCell ref="AW142:BV142"/>
    <mergeCell ref="BW142:CS142"/>
    <mergeCell ref="A37:AQ37"/>
    <mergeCell ref="AR37:BU37"/>
    <mergeCell ref="BV37:CS37"/>
    <mergeCell ref="A35:AQ35"/>
    <mergeCell ref="AR35:BU35"/>
    <mergeCell ref="BV35:CS35"/>
    <mergeCell ref="A32:AQ32"/>
    <mergeCell ref="AR32:BU32"/>
    <mergeCell ref="BV32:CS32"/>
    <mergeCell ref="A33:AQ33"/>
    <mergeCell ref="AR33:BU33"/>
    <mergeCell ref="BV33:CS33"/>
    <mergeCell ref="A34:AQ34"/>
    <mergeCell ref="AR34:BU34"/>
    <mergeCell ref="BV34:CS34"/>
    <mergeCell ref="A46:AQ46"/>
    <mergeCell ref="AR46:BU46"/>
    <mergeCell ref="BV46:CS46"/>
    <mergeCell ref="A38:AQ38"/>
    <mergeCell ref="AR38:BU38"/>
    <mergeCell ref="BV38:CS38"/>
    <mergeCell ref="A39:AQ39"/>
    <mergeCell ref="AR39:BU39"/>
    <mergeCell ref="BV39:CS39"/>
    <mergeCell ref="A43:AQ43"/>
    <mergeCell ref="AR43:BU43"/>
    <mergeCell ref="BV43:CS43"/>
    <mergeCell ref="A44:AQ44"/>
    <mergeCell ref="AR44:BU44"/>
    <mergeCell ref="BV44:CS44"/>
    <mergeCell ref="A45:AQ45"/>
    <mergeCell ref="AR45:BU45"/>
    <mergeCell ref="BV45:CS45"/>
    <mergeCell ref="A42:AQ42"/>
    <mergeCell ref="AR42:BU42"/>
    <mergeCell ref="BV42:CS42"/>
    <mergeCell ref="A40:AQ40"/>
    <mergeCell ref="AR40:BU40"/>
    <mergeCell ref="BV40:CS40"/>
    <mergeCell ref="A41:AQ41"/>
    <mergeCell ref="AR41:BU41"/>
    <mergeCell ref="BV41:CS41"/>
    <mergeCell ref="A26:AQ26"/>
    <mergeCell ref="AR26:BU26"/>
    <mergeCell ref="BV26:CS26"/>
    <mergeCell ref="A27:AQ27"/>
    <mergeCell ref="AR27:BU27"/>
    <mergeCell ref="BV27:CS27"/>
    <mergeCell ref="A28:AQ28"/>
    <mergeCell ref="AR28:BU28"/>
    <mergeCell ref="BV28:CS28"/>
    <mergeCell ref="A29:AQ29"/>
    <mergeCell ref="AR29:BU29"/>
    <mergeCell ref="BV29:CS29"/>
    <mergeCell ref="A30:AQ30"/>
    <mergeCell ref="AR30:BU30"/>
    <mergeCell ref="BV30:CS30"/>
    <mergeCell ref="A31:AQ31"/>
    <mergeCell ref="AR31:BU31"/>
    <mergeCell ref="BV31:CS31"/>
    <mergeCell ref="A36:AQ36"/>
    <mergeCell ref="AR36:BU36"/>
    <mergeCell ref="BV36:CS36"/>
    <mergeCell ref="BV20:CS20"/>
    <mergeCell ref="A21:AQ21"/>
    <mergeCell ref="AR21:BU21"/>
    <mergeCell ref="BV21:CS21"/>
    <mergeCell ref="A22:AQ22"/>
    <mergeCell ref="AR22:BU22"/>
    <mergeCell ref="BV22:CS22"/>
    <mergeCell ref="A25:AQ25"/>
    <mergeCell ref="AR25:BU25"/>
    <mergeCell ref="BV25:CS25"/>
    <mergeCell ref="A189:AF189"/>
    <mergeCell ref="A192:AF192"/>
    <mergeCell ref="A187:CS187"/>
    <mergeCell ref="AG189:CS189"/>
    <mergeCell ref="AG192:CS192"/>
    <mergeCell ref="A69:CS69"/>
    <mergeCell ref="A71:V71"/>
    <mergeCell ref="W71:AV71"/>
    <mergeCell ref="AW71:BV71"/>
    <mergeCell ref="BW71:CS71"/>
    <mergeCell ref="A72:V72"/>
    <mergeCell ref="W72:AV72"/>
    <mergeCell ref="AW72:BV72"/>
    <mergeCell ref="BW72:CS72"/>
    <mergeCell ref="A185:V185"/>
    <mergeCell ref="W185:AV185"/>
    <mergeCell ref="AW185:BV185"/>
    <mergeCell ref="BW185:CS185"/>
    <mergeCell ref="A91:V91"/>
    <mergeCell ref="W91:AV91"/>
    <mergeCell ref="AW91:BV91"/>
    <mergeCell ref="BW91:CS91"/>
    <mergeCell ref="A92:V92"/>
    <mergeCell ref="W92:AV92"/>
    <mergeCell ref="AW51:BV51"/>
    <mergeCell ref="BW51:CS51"/>
    <mergeCell ref="AR16:BU16"/>
    <mergeCell ref="A14:AQ16"/>
    <mergeCell ref="AR14:BU14"/>
    <mergeCell ref="BV14:CS16"/>
    <mergeCell ref="AZ15:BK15"/>
    <mergeCell ref="A17:AQ17"/>
    <mergeCell ref="AR17:BU17"/>
    <mergeCell ref="BV17:CS17"/>
    <mergeCell ref="A23:AQ23"/>
    <mergeCell ref="AR23:BU23"/>
    <mergeCell ref="BV23:CS23"/>
    <mergeCell ref="A24:AQ24"/>
    <mergeCell ref="AR24:BU24"/>
    <mergeCell ref="BV24:CS24"/>
    <mergeCell ref="A18:AQ18"/>
    <mergeCell ref="AR18:BU18"/>
    <mergeCell ref="BV18:CS18"/>
    <mergeCell ref="A19:AQ19"/>
    <mergeCell ref="AR19:BU19"/>
    <mergeCell ref="BV19:CS19"/>
    <mergeCell ref="A20:AQ20"/>
    <mergeCell ref="AR20:BU20"/>
    <mergeCell ref="B1:CR1"/>
    <mergeCell ref="B2:CR2"/>
    <mergeCell ref="A4:BE4"/>
    <mergeCell ref="A5:BE5"/>
    <mergeCell ref="A6:BE6"/>
    <mergeCell ref="A11:CS11"/>
    <mergeCell ref="A12:CS12"/>
    <mergeCell ref="BF4:CS4"/>
    <mergeCell ref="BF5:CS5"/>
    <mergeCell ref="BF6:CS6"/>
    <mergeCell ref="BF7:CS7"/>
    <mergeCell ref="A8:BE8"/>
    <mergeCell ref="A9:BE9"/>
    <mergeCell ref="BF8:CS8"/>
    <mergeCell ref="BF9:CS9"/>
    <mergeCell ref="A7:BE7"/>
    <mergeCell ref="A48:CS48"/>
    <mergeCell ref="A49:CS49"/>
    <mergeCell ref="A51:V51"/>
    <mergeCell ref="W51:AV51"/>
    <mergeCell ref="A83:V83"/>
    <mergeCell ref="W83:AV83"/>
    <mergeCell ref="AW83:BV83"/>
    <mergeCell ref="BW83:CS83"/>
    <mergeCell ref="A84:V84"/>
    <mergeCell ref="W84:AV84"/>
    <mergeCell ref="AW84:BV84"/>
    <mergeCell ref="BW84:CS84"/>
    <mergeCell ref="A80:V80"/>
    <mergeCell ref="W80:AV80"/>
    <mergeCell ref="AW80:BV80"/>
    <mergeCell ref="BW80:CS80"/>
    <mergeCell ref="A81:V81"/>
    <mergeCell ref="W81:AV81"/>
    <mergeCell ref="AW81:BV81"/>
    <mergeCell ref="BW81:CS81"/>
    <mergeCell ref="A82:V82"/>
    <mergeCell ref="W82:AV82"/>
    <mergeCell ref="AW82:BV82"/>
    <mergeCell ref="BW82:CS82"/>
    <mergeCell ref="AW92:BV92"/>
    <mergeCell ref="BW92:CS92"/>
    <mergeCell ref="A93:V93"/>
    <mergeCell ref="W93:AV93"/>
    <mergeCell ref="AW93:BV93"/>
    <mergeCell ref="BW93:CS93"/>
    <mergeCell ref="A94:V94"/>
    <mergeCell ref="W94:AV94"/>
    <mergeCell ref="AW94:BV94"/>
    <mergeCell ref="BW94:CS94"/>
    <mergeCell ref="A105:V105"/>
    <mergeCell ref="W105:AV105"/>
    <mergeCell ref="AW105:BV105"/>
    <mergeCell ref="BW105:CS105"/>
    <mergeCell ref="A111:V111"/>
    <mergeCell ref="W111:AV111"/>
    <mergeCell ref="AW111:BV111"/>
    <mergeCell ref="BW111:CS111"/>
    <mergeCell ref="A112:V112"/>
    <mergeCell ref="W112:AV112"/>
    <mergeCell ref="AW112:BV112"/>
    <mergeCell ref="BW112:CS112"/>
    <mergeCell ref="A109:V109"/>
    <mergeCell ref="W109:AV109"/>
    <mergeCell ref="AW109:BV109"/>
    <mergeCell ref="BW109:CS109"/>
    <mergeCell ref="A110:V110"/>
    <mergeCell ref="W110:AV110"/>
    <mergeCell ref="AW110:BV110"/>
    <mergeCell ref="BW110:CS110"/>
    <mergeCell ref="A116:V116"/>
    <mergeCell ref="W116:AV116"/>
    <mergeCell ref="AW116:BV116"/>
    <mergeCell ref="BW116:CS116"/>
    <mergeCell ref="A117:V117"/>
    <mergeCell ref="W117:AV117"/>
    <mergeCell ref="AW117:BV117"/>
    <mergeCell ref="BW117:CS117"/>
    <mergeCell ref="A118:V118"/>
    <mergeCell ref="W118:AV118"/>
    <mergeCell ref="AW118:BV118"/>
    <mergeCell ref="BW118:CS118"/>
    <mergeCell ref="A120:V120"/>
    <mergeCell ref="W120:AV120"/>
    <mergeCell ref="AW120:BV120"/>
    <mergeCell ref="BW120:CS120"/>
    <mergeCell ref="A138:V138"/>
    <mergeCell ref="W138:AV138"/>
    <mergeCell ref="AW138:BV138"/>
    <mergeCell ref="BW138:CS138"/>
    <mergeCell ref="A122:V122"/>
    <mergeCell ref="A121:V121"/>
    <mergeCell ref="W121:AV121"/>
    <mergeCell ref="AW121:BV121"/>
    <mergeCell ref="BW121:CS121"/>
    <mergeCell ref="W124:AV124"/>
    <mergeCell ref="AW124:BV124"/>
    <mergeCell ref="BW124:CS124"/>
    <mergeCell ref="W122:AV122"/>
    <mergeCell ref="AW122:BV122"/>
    <mergeCell ref="BW122:CS122"/>
    <mergeCell ref="A123:V123"/>
    <mergeCell ref="W123:AV123"/>
    <mergeCell ref="AW123:BV123"/>
    <mergeCell ref="BW123:CS123"/>
    <mergeCell ref="A124:V124"/>
    <mergeCell ref="A139:V139"/>
    <mergeCell ref="W139:AV139"/>
    <mergeCell ref="AW139:BV139"/>
    <mergeCell ref="BW139:CS139"/>
    <mergeCell ref="A86:V86"/>
    <mergeCell ref="W86:AV86"/>
    <mergeCell ref="AW86:BV86"/>
    <mergeCell ref="BW86:CS86"/>
    <mergeCell ref="A106:V106"/>
    <mergeCell ref="W106:AV106"/>
    <mergeCell ref="AW106:BV106"/>
    <mergeCell ref="BW106:CS106"/>
    <mergeCell ref="A129:V129"/>
    <mergeCell ref="W129:AV129"/>
    <mergeCell ref="AW129:BV129"/>
    <mergeCell ref="BW129:CS129"/>
    <mergeCell ref="A128:V128"/>
    <mergeCell ref="W128:AV128"/>
    <mergeCell ref="AW128:BV128"/>
    <mergeCell ref="BW128:CS128"/>
    <mergeCell ref="A119:V119"/>
    <mergeCell ref="W119:AV119"/>
    <mergeCell ref="AW119:BV119"/>
    <mergeCell ref="BW119:CS119"/>
    <mergeCell ref="A52:V52"/>
    <mergeCell ref="W53:AV53"/>
    <mergeCell ref="BW52:CS52"/>
    <mergeCell ref="A65:V65"/>
    <mergeCell ref="W65:AV65"/>
    <mergeCell ref="AW65:BV65"/>
    <mergeCell ref="BW65:CS65"/>
    <mergeCell ref="A66:V66"/>
    <mergeCell ref="W66:AV66"/>
    <mergeCell ref="AW66:BV66"/>
    <mergeCell ref="BW66:CS66"/>
    <mergeCell ref="A53:V53"/>
    <mergeCell ref="AW55:BV55"/>
    <mergeCell ref="BW53:CS53"/>
    <mergeCell ref="A54:V54"/>
    <mergeCell ref="W54:AV54"/>
    <mergeCell ref="AW54:BV54"/>
    <mergeCell ref="BW54:CS54"/>
    <mergeCell ref="A55:V55"/>
    <mergeCell ref="BW55:CS55"/>
    <mergeCell ref="W52:AV52"/>
    <mergeCell ref="AW52:BV52"/>
    <mergeCell ref="AW53:BV53"/>
    <mergeCell ref="A63:V63"/>
    <mergeCell ref="A64:V64"/>
    <mergeCell ref="W64:AV64"/>
    <mergeCell ref="AW64:BV64"/>
    <mergeCell ref="BW64:CS64"/>
    <mergeCell ref="A59:V59"/>
    <mergeCell ref="W59:AV59"/>
    <mergeCell ref="AW59:BV59"/>
    <mergeCell ref="BW59:CS59"/>
    <mergeCell ref="A60:V60"/>
    <mergeCell ref="W60:AV60"/>
    <mergeCell ref="AW60:BV60"/>
    <mergeCell ref="BW60:CS60"/>
    <mergeCell ref="A61:V61"/>
    <mergeCell ref="W61:AV61"/>
    <mergeCell ref="AW61:BV61"/>
    <mergeCell ref="BW61:CS61"/>
    <mergeCell ref="A62:V62"/>
    <mergeCell ref="W62:AV62"/>
    <mergeCell ref="AW62:BV62"/>
    <mergeCell ref="BW62:CS62"/>
    <mergeCell ref="A182:V182"/>
    <mergeCell ref="W182:AV182"/>
    <mergeCell ref="AW182:BV182"/>
    <mergeCell ref="BW182:CS182"/>
    <mergeCell ref="W55:AV55"/>
    <mergeCell ref="W63:AV63"/>
    <mergeCell ref="AW63:BV63"/>
    <mergeCell ref="BW63:CS63"/>
    <mergeCell ref="A56:V56"/>
    <mergeCell ref="W56:AV56"/>
    <mergeCell ref="AW56:BV56"/>
    <mergeCell ref="BW56:CS56"/>
    <mergeCell ref="A57:V57"/>
    <mergeCell ref="W57:AV57"/>
    <mergeCell ref="AW57:BV57"/>
    <mergeCell ref="BW57:CS57"/>
    <mergeCell ref="A58:V58"/>
    <mergeCell ref="W58:AV58"/>
    <mergeCell ref="AW58:BV58"/>
    <mergeCell ref="BW58:CS58"/>
    <mergeCell ref="A67:V67"/>
    <mergeCell ref="W67:AV67"/>
    <mergeCell ref="AW67:BV67"/>
    <mergeCell ref="BW67:CS67"/>
  </mergeCells>
  <pageMargins left="0.94488188976377963" right="0.62992125984251968" top="0.59055118110236227" bottom="0.39370078740157483" header="0.19685039370078741" footer="0.19685039370078741"/>
  <pageSetup paperSize="9" scale="65" orientation="portrait" horizontalDpi="300" verticalDpi="300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Anisimov_AB</cp:lastModifiedBy>
  <cp:lastPrinted>2015-06-24T01:42:49Z</cp:lastPrinted>
  <dcterms:created xsi:type="dcterms:W3CDTF">2011-01-11T10:25:48Z</dcterms:created>
  <dcterms:modified xsi:type="dcterms:W3CDTF">2015-06-24T01:44:11Z</dcterms:modified>
</cp:coreProperties>
</file>