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40" tabRatio="910" activeTab="0"/>
  </bookViews>
  <sheets>
    <sheet name="общ" sheetId="1" r:id="rId1"/>
    <sheet name="ГАЗ" sheetId="2" r:id="rId2"/>
    <sheet name="Форд Карго" sheetId="3" r:id="rId3"/>
    <sheet name="Камаз" sheetId="4" r:id="rId4"/>
    <sheet name="Хюндай Голд вакуум" sheetId="5" r:id="rId5"/>
    <sheet name="Хюндай Голд илосос" sheetId="6" r:id="rId6"/>
    <sheet name="МАЗ" sheetId="7" r:id="rId7"/>
  </sheets>
  <definedNames/>
  <calcPr fullCalcOnLoad="1"/>
</workbook>
</file>

<file path=xl/sharedStrings.xml><?xml version="1.0" encoding="utf-8"?>
<sst xmlns="http://schemas.openxmlformats.org/spreadsheetml/2006/main" count="521" uniqueCount="115">
  <si>
    <t>А.Б. Анисимов</t>
  </si>
  <si>
    <t>1</t>
  </si>
  <si>
    <t>Марка автомобиля, механизма</t>
  </si>
  <si>
    <t>№ п/п</t>
  </si>
  <si>
    <t>2</t>
  </si>
  <si>
    <t>3</t>
  </si>
  <si>
    <t>Исп.</t>
  </si>
  <si>
    <t>тел. 214-640</t>
  </si>
  <si>
    <r>
      <t xml:space="preserve">автомобиль ГАЗ-3307 (3309)  асцистерна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 503-В2</t>
    </r>
  </si>
  <si>
    <t>автомобиль КАМАЗ КО-505А вакуумная цистерна  гр. 10 т</t>
  </si>
  <si>
    <t>Объём цистерны, м3.</t>
  </si>
  <si>
    <t>Цена на 1 машину на 1 поездку по           г. Иркутску (кроме Ново - Ленино),  руб. (без НДС)</t>
  </si>
  <si>
    <t>Цена на 1 машину на 1 поездку по               г. Иркутску (кроме Ново - Ленино),  руб. (с НДС)</t>
  </si>
  <si>
    <t>в т.ч. НДС, руб.  (при начислении)</t>
  </si>
  <si>
    <t>Начальник ПЭО</t>
  </si>
  <si>
    <t>Г.В. Брюхнова</t>
  </si>
  <si>
    <t>Непредвиденные расходы, в т. ч. комиссионный сбор банка за перевод денежных средств (2%), руб. (с НДС при начислении)</t>
  </si>
  <si>
    <t>Всего цена на 1 машину на 1 поездку</t>
  </si>
  <si>
    <t>Всего цена за 1  м куб. сточных вод</t>
  </si>
  <si>
    <t xml:space="preserve"> по  г. Иркутску (кроме Ново - Ленино) при объёме заказа до 1 000 м куб. в месяц включительно,  руб. (без НДС)</t>
  </si>
  <si>
    <t xml:space="preserve">до 30 </t>
  </si>
  <si>
    <t xml:space="preserve">свыше 30 - до 31 </t>
  </si>
  <si>
    <t>31 - 32</t>
  </si>
  <si>
    <t>32 - 33</t>
  </si>
  <si>
    <t>33 - 34</t>
  </si>
  <si>
    <t>34 - 35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</si>
  <si>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</si>
  <si>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</si>
  <si>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</si>
  <si>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</si>
  <si>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</si>
  <si>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</si>
  <si>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</si>
  <si>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</si>
  <si>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</si>
  <si>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46 - 47</t>
  </si>
  <si>
    <t>47 - 48</t>
  </si>
  <si>
    <t>48 - 49</t>
  </si>
  <si>
    <t>49 - 50</t>
  </si>
  <si>
    <t>51 - 52</t>
  </si>
  <si>
    <t>35 - 36</t>
  </si>
  <si>
    <t>45 - 46</t>
  </si>
  <si>
    <t>50 - 51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</si>
  <si>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</si>
  <si>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</si>
  <si>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</si>
  <si>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</si>
  <si>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</si>
  <si>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</si>
  <si>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</si>
  <si>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</si>
  <si>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</si>
  <si>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</si>
  <si>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</si>
  <si>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</si>
  <si>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</si>
  <si>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</si>
  <si>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</si>
  <si>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</si>
  <si>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</si>
  <si>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</si>
  <si>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</si>
  <si>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</si>
  <si>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</si>
  <si>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</si>
  <si>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</si>
  <si>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</si>
  <si>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</si>
  <si>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</si>
  <si>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</si>
  <si>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</si>
  <si>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</si>
  <si>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Расстояние перевозки в одну сторону (от центра г. Иркутска), км</t>
  </si>
  <si>
    <t>по  г. Иркутску  и  населённым пунктам области при объёме заказа до 1 000 м куб. в месяц включительно,  руб. (с НДС)</t>
  </si>
  <si>
    <t>по  г. Иркутску  и населённым пунктам области при объёме заказа более 1 000 м куб. в месяц,  руб. (с НДС)</t>
  </si>
  <si>
    <t>Анисимов А.Б.</t>
  </si>
  <si>
    <t>Тел.214 - 640</t>
  </si>
  <si>
    <t>Приложение № 1 к приказу от                       №</t>
  </si>
  <si>
    <t>Приложение № 2 к приказу от                       №</t>
  </si>
  <si>
    <t>по  г. Иркутску  и пригородным населённым пунктам (расстояние - до 30 км от центра города) при объёме заказа до 1 000 м куб. в месяц включительно,  руб. (с НДС)</t>
  </si>
  <si>
    <t>по  г. Иркутску  и пригородным населённым пунктам (расстояние - до 30 км от центра города) при объёме заказа более 1 000 м куб. в месяц,  руб. (с НДС)</t>
  </si>
  <si>
    <t>"УТВЕРЖДАЮ"</t>
  </si>
  <si>
    <t>4</t>
  </si>
  <si>
    <t>автомобиль HYUNDAI GOLD HD 120 Extra Long (вакуумный)</t>
  </si>
  <si>
    <t>Илососная машина ТКМ – 670 на шасси автомобиля Форд Карго, государственный номер Е 036 УС</t>
  </si>
  <si>
    <t>5</t>
  </si>
  <si>
    <t>автомобиль HYUNDAI GOLD HD 120 Extra Long (илосос)</t>
  </si>
  <si>
    <t>Приложение № 4 к приказу от                       №</t>
  </si>
  <si>
    <t xml:space="preserve">На каждый дополнительный км поездки в одну сторону расценка увеличивается на  5 руб. </t>
  </si>
  <si>
    <t>Приложение № 5 к приказу от                       №</t>
  </si>
  <si>
    <t xml:space="preserve">На каждый дополнительный км поездки в одну сторону расценка увеличивается на  10 руб. </t>
  </si>
  <si>
    <t xml:space="preserve">На каждый дополнительный км поездки в одну сторону расценка увеличивается на 5 руб. </t>
  </si>
  <si>
    <t xml:space="preserve">На каждый дополнительный км поездки в одну сторону расценка увеличивается на  52 руб. </t>
  </si>
  <si>
    <t>Приложение № 3 к приказу от                       №</t>
  </si>
  <si>
    <t>Приложение № 6 к приказу от                       №</t>
  </si>
  <si>
    <t>машина илососная КО-524 на базе автомобиля МАЗ 5340В2</t>
  </si>
  <si>
    <t xml:space="preserve">На каждый дополнительный км поездки в одну сторону расценка увеличивается на  11 руб. </t>
  </si>
  <si>
    <t>6</t>
  </si>
  <si>
    <t>Приложение № 7 к приказу от                       №</t>
  </si>
  <si>
    <t xml:space="preserve">На каждый дополнительный км поездки в одну сторону расценка увеличивается на 68 руб. </t>
  </si>
  <si>
    <t xml:space="preserve">На каждый дополнительный км поездки в одну сторону расценка увеличивается на  35 руб. </t>
  </si>
  <si>
    <t xml:space="preserve">На каждый дополнительный км поездки в одну сторону расценка увеличивается на  47 руб. </t>
  </si>
  <si>
    <t xml:space="preserve">На каждый дополнительный км поездки в одну сторону расценка увеличивается на  68 руб. </t>
  </si>
  <si>
    <t xml:space="preserve">На каждый дополнительный км поездки в одну сторону расценка увеличивается на 9 руб. </t>
  </si>
  <si>
    <t xml:space="preserve">На каждый дополнительный км поездки в одну сторону расценка увеличивается на  60 руб. </t>
  </si>
  <si>
    <t xml:space="preserve">На каждый дополнительный км поездки в одну сторону расценка увеличивается на  16 руб. </t>
  </si>
  <si>
    <t>Директор</t>
  </si>
  <si>
    <t>___________________С.В. Пыхтин</t>
  </si>
  <si>
    <t>Цены на услуги по откачке и вывозу сточных вод, выполняемые автомобилями МУП «Водоканал» г. Иркутска для физических  и юридических лиц (устанавливаются с 01.02.2017)</t>
  </si>
  <si>
    <t>Цены на услуги по откачке и вывозу сточных вод, выполняемые автомобилями  ГАЗ-3307 (3309)  асцистерна  КО 503-В2 для физических  и юридических лиц (устанавливаются с 01.02.2017)</t>
  </si>
  <si>
    <t>Цены на услуги по откачке и вывозу сточных вод, выполняемые илососной машиной ТКМ – 670 на шасси автомобиля Форд Карго, государственный номер Е 036 УС, для физических  и юридических лиц (устанавливаются с 01.02.2017)</t>
  </si>
  <si>
    <t>Цены на услуги по откачке и вывозу сточных вод, выполняемые автомобилями КАМАЗ КО-505А вакуумная цистерна  гр. 10 т для физических  и юридических лиц (устанавливаются с 01.02.2017)</t>
  </si>
  <si>
    <t>Цены на услуги по откачке и вывозу сточных вод, выполняемые автомобилями HYUNDAI GOLD HD 120 Extra Long (вакуумный) для физических  и юридических лиц (устанавливаются с 01.02.2017)</t>
  </si>
  <si>
    <t>Цены на услуги по откачке и вывозу сточных вод, выполняемые автомобилями HYUNDAI GOLD HD 120 Extra Long (илосос) для физических  и юридических лиц (устанавливаются с 01.02.2017)</t>
  </si>
  <si>
    <t>Цены на услуги по откачке и вывозу сточных вод, выполняемые машиной илососной КО-524 на базе автомобиля МАЗ 5340В2 для физических  и юридических лиц (устанавливаются с 01.02.2017)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</si>
</sst>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%"/>
    <numFmt numFmtId="167" formatCode="0.0"/>
    <numFmt numFmtId="168" formatCode="0.000"/>
    <numFmt numFmtId="169" formatCode="0.0000"/>
    <numFmt numFmtId="170" formatCode="0.00_ ;[Red]\-0.00\ "/>
    <numFmt numFmtId="171" formatCode="0.00000"/>
    <numFmt numFmtId="172" formatCode="0_)"/>
    <numFmt numFmtId="173" formatCode="0.0_)"/>
    <numFmt numFmtId="174" formatCode="0.00_)"/>
    <numFmt numFmtId="175" formatCode="0.000_)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top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justify"/>
    </xf>
    <xf numFmtId="3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wrapText="1"/>
    </xf>
    <xf numFmtId="0" fontId="0" fillId="0" borderId="34" xfId="0" applyBorder="1" applyAlignment="1">
      <alignment wrapText="1"/>
    </xf>
    <xf numFmtId="49" fontId="1" fillId="0" borderId="0" xfId="0" applyNumberFormat="1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2">
      <selection activeCell="M9" sqref="M9"/>
    </sheetView>
  </sheetViews>
  <sheetFormatPr defaultColWidth="9.00390625" defaultRowHeight="12.75"/>
  <cols>
    <col min="1" max="1" width="5.875" style="4" customWidth="1"/>
    <col min="2" max="2" width="29.75390625" style="4" customWidth="1"/>
    <col min="3" max="3" width="13.1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25.125" style="4" customWidth="1"/>
    <col min="10" max="10" width="26.75390625" style="4" customWidth="1"/>
    <col min="11" max="11" width="9.125" style="4" customWidth="1"/>
    <col min="12" max="12" width="25.625" style="4" customWidth="1"/>
    <col min="13" max="13" width="17.875" style="4" customWidth="1"/>
    <col min="14" max="14" width="24.00390625" style="4" customWidth="1"/>
    <col min="15" max="16384" width="9.125" style="4" customWidth="1"/>
  </cols>
  <sheetData>
    <row r="1" ht="15.75">
      <c r="I1" s="4" t="s">
        <v>77</v>
      </c>
    </row>
    <row r="3" spans="9:11" ht="15.75">
      <c r="I3" s="74" t="s">
        <v>81</v>
      </c>
      <c r="J3" s="74"/>
      <c r="K3" s="74"/>
    </row>
    <row r="4" spans="9:11" ht="15.75">
      <c r="I4" s="74" t="s">
        <v>106</v>
      </c>
      <c r="J4" s="74"/>
      <c r="K4" s="74"/>
    </row>
    <row r="5" spans="9:11" ht="15.75">
      <c r="I5" s="74" t="s">
        <v>107</v>
      </c>
      <c r="J5" s="74"/>
      <c r="K5" s="74"/>
    </row>
    <row r="8" spans="1:9" ht="65.25" customHeight="1" thickBot="1">
      <c r="A8" s="80" t="s">
        <v>108</v>
      </c>
      <c r="B8" s="81"/>
      <c r="C8" s="81"/>
      <c r="D8" s="81"/>
      <c r="E8" s="81"/>
      <c r="F8" s="81"/>
      <c r="G8" s="81"/>
      <c r="H8" s="81"/>
      <c r="I8" s="81"/>
    </row>
    <row r="9" spans="1:10" ht="49.5" customHeight="1" thickBot="1">
      <c r="A9" s="71" t="s">
        <v>3</v>
      </c>
      <c r="B9" s="75" t="s">
        <v>2</v>
      </c>
      <c r="C9" s="75" t="s">
        <v>10</v>
      </c>
      <c r="D9" s="15"/>
      <c r="E9" s="15"/>
      <c r="F9" s="15"/>
      <c r="G9" s="26"/>
      <c r="H9" s="82" t="s">
        <v>17</v>
      </c>
      <c r="I9" s="83"/>
      <c r="J9" s="27" t="s">
        <v>18</v>
      </c>
    </row>
    <row r="10" spans="1:10" ht="34.5" customHeight="1">
      <c r="A10" s="72"/>
      <c r="B10" s="76"/>
      <c r="C10" s="78"/>
      <c r="D10" s="68" t="s">
        <v>11</v>
      </c>
      <c r="E10" s="68" t="s">
        <v>12</v>
      </c>
      <c r="F10" s="68" t="s">
        <v>16</v>
      </c>
      <c r="G10" s="68" t="s">
        <v>13</v>
      </c>
      <c r="H10" s="70" t="s">
        <v>19</v>
      </c>
      <c r="I10" s="70" t="s">
        <v>79</v>
      </c>
      <c r="J10" s="65" t="s">
        <v>80</v>
      </c>
    </row>
    <row r="11" spans="1:10" ht="47.25" customHeight="1">
      <c r="A11" s="72"/>
      <c r="B11" s="76"/>
      <c r="C11" s="78"/>
      <c r="D11" s="68"/>
      <c r="E11" s="68"/>
      <c r="F11" s="68"/>
      <c r="G11" s="68"/>
      <c r="H11" s="68"/>
      <c r="I11" s="68"/>
      <c r="J11" s="66"/>
    </row>
    <row r="12" spans="1:13" ht="70.5" customHeight="1" thickBot="1">
      <c r="A12" s="73"/>
      <c r="B12" s="77"/>
      <c r="C12" s="79"/>
      <c r="D12" s="69"/>
      <c r="E12" s="69"/>
      <c r="F12" s="69"/>
      <c r="G12" s="69"/>
      <c r="H12" s="69"/>
      <c r="I12" s="69"/>
      <c r="J12" s="67"/>
      <c r="L12" s="102"/>
      <c r="M12" s="102"/>
    </row>
    <row r="13" spans="1:13" s="14" customFormat="1" ht="16.5" thickBot="1">
      <c r="A13" s="17" t="s">
        <v>1</v>
      </c>
      <c r="B13" s="18">
        <v>2</v>
      </c>
      <c r="C13" s="18">
        <v>3</v>
      </c>
      <c r="D13" s="19">
        <v>4</v>
      </c>
      <c r="E13" s="19">
        <v>5</v>
      </c>
      <c r="F13" s="19">
        <v>6</v>
      </c>
      <c r="G13" s="19">
        <v>7</v>
      </c>
      <c r="H13" s="19">
        <v>4</v>
      </c>
      <c r="I13" s="19">
        <v>4</v>
      </c>
      <c r="J13" s="20">
        <v>5</v>
      </c>
      <c r="L13" s="103"/>
      <c r="M13" s="103"/>
    </row>
    <row r="14" spans="1:13" ht="47.25" customHeight="1">
      <c r="A14" s="10" t="s">
        <v>1</v>
      </c>
      <c r="B14" s="7" t="s">
        <v>8</v>
      </c>
      <c r="C14" s="11">
        <v>3.75</v>
      </c>
      <c r="D14" s="12">
        <f aca="true" t="shared" si="0" ref="D14:D19">E14/1.18</f>
        <v>423.7288135593221</v>
      </c>
      <c r="E14" s="12">
        <v>500</v>
      </c>
      <c r="F14" s="12">
        <f>E14*0.02</f>
        <v>10</v>
      </c>
      <c r="G14" s="12">
        <f aca="true" t="shared" si="1" ref="G14:G19">F14/1.18*0.18</f>
        <v>1.5254237288135593</v>
      </c>
      <c r="H14" s="12">
        <f>I14/1.18</f>
        <v>682.2033898305085</v>
      </c>
      <c r="I14" s="23">
        <v>805</v>
      </c>
      <c r="J14" s="16">
        <v>198</v>
      </c>
      <c r="L14" s="104"/>
      <c r="M14" s="105"/>
    </row>
    <row r="15" spans="1:13" ht="84.75" customHeight="1">
      <c r="A15" s="1" t="s">
        <v>4</v>
      </c>
      <c r="B15" s="2" t="s">
        <v>84</v>
      </c>
      <c r="C15" s="43">
        <v>10</v>
      </c>
      <c r="D15" s="5">
        <f t="shared" si="0"/>
        <v>635.5932203389831</v>
      </c>
      <c r="E15" s="5">
        <v>750</v>
      </c>
      <c r="F15" s="5">
        <v>20</v>
      </c>
      <c r="G15" s="5">
        <f t="shared" si="1"/>
        <v>3.0508474576271185</v>
      </c>
      <c r="H15" s="5">
        <f>I15/1.18</f>
        <v>1671.1864406779662</v>
      </c>
      <c r="I15" s="24">
        <v>1972</v>
      </c>
      <c r="J15" s="21">
        <v>198</v>
      </c>
      <c r="L15" s="104"/>
      <c r="M15" s="105"/>
    </row>
    <row r="16" spans="1:13" ht="57" customHeight="1">
      <c r="A16" s="1" t="s">
        <v>5</v>
      </c>
      <c r="B16" s="2" t="s">
        <v>9</v>
      </c>
      <c r="C16" s="43">
        <v>10</v>
      </c>
      <c r="D16" s="5">
        <f t="shared" si="0"/>
        <v>1101.6949152542375</v>
      </c>
      <c r="E16" s="5">
        <v>1300</v>
      </c>
      <c r="F16" s="5">
        <v>30</v>
      </c>
      <c r="G16" s="5">
        <f t="shared" si="1"/>
        <v>4.576271186440677</v>
      </c>
      <c r="H16" s="5">
        <f>I16/1.18</f>
        <v>1629.6610169491526</v>
      </c>
      <c r="I16" s="24">
        <v>1923</v>
      </c>
      <c r="J16" s="21">
        <v>198</v>
      </c>
      <c r="L16" s="104"/>
      <c r="M16" s="105"/>
    </row>
    <row r="17" spans="1:13" ht="47.25">
      <c r="A17" s="1" t="s">
        <v>82</v>
      </c>
      <c r="B17" s="2" t="s">
        <v>83</v>
      </c>
      <c r="C17" s="52">
        <v>7.5</v>
      </c>
      <c r="D17" s="5">
        <f t="shared" si="0"/>
        <v>635.5932203389831</v>
      </c>
      <c r="E17" s="5">
        <v>750</v>
      </c>
      <c r="F17" s="5">
        <v>20</v>
      </c>
      <c r="G17" s="5">
        <f t="shared" si="1"/>
        <v>3.0508474576271185</v>
      </c>
      <c r="H17" s="5">
        <f>J17/1.18</f>
        <v>167.79661016949154</v>
      </c>
      <c r="I17" s="24">
        <v>1584</v>
      </c>
      <c r="J17" s="21">
        <v>198</v>
      </c>
      <c r="L17" s="104"/>
      <c r="M17" s="105"/>
    </row>
    <row r="18" spans="1:13" ht="53.25" customHeight="1">
      <c r="A18" s="1" t="s">
        <v>85</v>
      </c>
      <c r="B18" s="2" t="s">
        <v>86</v>
      </c>
      <c r="C18" s="63">
        <v>3.75</v>
      </c>
      <c r="D18" s="5">
        <f t="shared" si="0"/>
        <v>635.5932203389831</v>
      </c>
      <c r="E18" s="5">
        <v>750</v>
      </c>
      <c r="F18" s="5">
        <v>20</v>
      </c>
      <c r="G18" s="5">
        <f t="shared" si="1"/>
        <v>3.0508474576271185</v>
      </c>
      <c r="H18" s="5">
        <f>J18/1.18</f>
        <v>167.79661016949154</v>
      </c>
      <c r="I18" s="24">
        <v>871</v>
      </c>
      <c r="J18" s="21">
        <v>198</v>
      </c>
      <c r="L18" s="104"/>
      <c r="M18" s="105"/>
    </row>
    <row r="19" spans="1:13" ht="53.25" customHeight="1" thickBot="1">
      <c r="A19" s="3" t="s">
        <v>97</v>
      </c>
      <c r="B19" s="13" t="s">
        <v>95</v>
      </c>
      <c r="C19" s="50">
        <v>6.2</v>
      </c>
      <c r="D19" s="6">
        <f t="shared" si="0"/>
        <v>635.5932203389831</v>
      </c>
      <c r="E19" s="6">
        <v>750</v>
      </c>
      <c r="F19" s="6">
        <v>20</v>
      </c>
      <c r="G19" s="6">
        <f t="shared" si="1"/>
        <v>3.0508474576271185</v>
      </c>
      <c r="H19" s="6">
        <f>J19/1.18</f>
        <v>167.79661016949154</v>
      </c>
      <c r="I19" s="25">
        <v>2264</v>
      </c>
      <c r="J19" s="22">
        <v>198</v>
      </c>
      <c r="L19" s="104"/>
      <c r="M19" s="105"/>
    </row>
    <row r="20" spans="1:10" ht="15.75">
      <c r="A20" s="44"/>
      <c r="B20" s="45"/>
      <c r="C20" s="46"/>
      <c r="D20" s="47"/>
      <c r="E20" s="47"/>
      <c r="F20" s="47"/>
      <c r="G20" s="47"/>
      <c r="H20" s="47"/>
      <c r="I20" s="48"/>
      <c r="J20" s="49"/>
    </row>
    <row r="22" spans="1:10" ht="15.75">
      <c r="A22" s="4" t="s">
        <v>14</v>
      </c>
      <c r="J22" s="4" t="s">
        <v>15</v>
      </c>
    </row>
    <row r="25" ht="15.75">
      <c r="A25" s="4" t="s">
        <v>6</v>
      </c>
    </row>
    <row r="26" ht="15.75">
      <c r="A26" s="4" t="s">
        <v>0</v>
      </c>
    </row>
    <row r="27" ht="15.75">
      <c r="A27" s="4" t="s">
        <v>7</v>
      </c>
    </row>
  </sheetData>
  <sheetProtection/>
  <mergeCells count="15">
    <mergeCell ref="A8:I8"/>
    <mergeCell ref="D10:D12"/>
    <mergeCell ref="E10:E12"/>
    <mergeCell ref="H9:I9"/>
    <mergeCell ref="H10:H12"/>
    <mergeCell ref="J10:J12"/>
    <mergeCell ref="F10:F12"/>
    <mergeCell ref="G10:G12"/>
    <mergeCell ref="I10:I12"/>
    <mergeCell ref="A9:A12"/>
    <mergeCell ref="I3:K3"/>
    <mergeCell ref="I4:K4"/>
    <mergeCell ref="I5:K5"/>
    <mergeCell ref="B9:B12"/>
    <mergeCell ref="C9:C12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7">
      <selection activeCell="J16" sqref="J16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3" width="9.125" style="4" customWidth="1"/>
    <col min="14" max="15" width="9.125" style="4" hidden="1" customWidth="1"/>
    <col min="16" max="16384" width="9.125" style="4" customWidth="1"/>
  </cols>
  <sheetData>
    <row r="1" ht="15.75">
      <c r="J1" s="4" t="s">
        <v>78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8" spans="1:10" ht="51" customHeight="1">
      <c r="A8" s="80" t="s">
        <v>109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4.25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66.75" customHeight="1" thickBo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26"/>
      <c r="H10" s="28" t="s">
        <v>17</v>
      </c>
      <c r="I10" s="90" t="s">
        <v>72</v>
      </c>
      <c r="J10" s="29" t="s">
        <v>17</v>
      </c>
      <c r="K10" s="27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93" t="s">
        <v>19</v>
      </c>
      <c r="I11" s="91"/>
      <c r="J11" s="96" t="s">
        <v>73</v>
      </c>
      <c r="K11" s="65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94"/>
      <c r="I12" s="91"/>
      <c r="J12" s="97"/>
      <c r="K12" s="66"/>
    </row>
    <row r="13" spans="1:11" ht="30" customHeight="1" thickBot="1">
      <c r="A13" s="85"/>
      <c r="B13" s="87"/>
      <c r="C13" s="89"/>
      <c r="D13" s="69"/>
      <c r="E13" s="69"/>
      <c r="F13" s="69"/>
      <c r="G13" s="69"/>
      <c r="H13" s="95"/>
      <c r="I13" s="92"/>
      <c r="J13" s="98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5" ht="80.25" customHeight="1">
      <c r="A15" s="10" t="s">
        <v>1</v>
      </c>
      <c r="B15" s="7" t="s">
        <v>8</v>
      </c>
      <c r="C15" s="11">
        <v>3.75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682.2033898305085</v>
      </c>
      <c r="I15" s="51" t="s">
        <v>20</v>
      </c>
      <c r="J15" s="23">
        <v>805</v>
      </c>
      <c r="K15" s="16">
        <v>198</v>
      </c>
      <c r="N15" s="64">
        <f>693/23*30*1.18</f>
        <v>1066.6173913043478</v>
      </c>
      <c r="O15" s="64">
        <f>N15*2</f>
        <v>2133.2347826086957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693/23*1.18+J15</f>
        <v>840.5539130434782</v>
      </c>
      <c r="K16" s="36">
        <f>693/23*1.18/3.75+K15</f>
        <v>207.48104347826086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693/23*1.18+J16</f>
        <v>876.1078260869565</v>
      </c>
      <c r="K17" s="36">
        <f aca="true" t="shared" si="1" ref="K17:K66">693/23*1.18/3.75+K16</f>
        <v>216.96208695652172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911.6617391304347</v>
      </c>
      <c r="K18" s="36">
        <f t="shared" si="1"/>
        <v>226.44313043478257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947.215652173913</v>
      </c>
      <c r="K19" s="36">
        <f t="shared" si="1"/>
        <v>235.92417391304343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982.7695652173912</v>
      </c>
      <c r="K20" s="36">
        <f t="shared" si="1"/>
        <v>245.4052173913043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40" t="s">
        <v>40</v>
      </c>
      <c r="J21" s="24">
        <f t="shared" si="0"/>
        <v>1018.3234782608695</v>
      </c>
      <c r="K21" s="36">
        <f t="shared" si="1"/>
        <v>254.88626086956515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1053.8773913043478</v>
      </c>
      <c r="K22" s="36">
        <f t="shared" si="1"/>
        <v>264.367304347826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1089.4313043478262</v>
      </c>
      <c r="K23" s="36">
        <f t="shared" si="1"/>
        <v>273.84834782608687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1124.9852173913046</v>
      </c>
      <c r="K24" s="36">
        <f t="shared" si="1"/>
        <v>283.3293913043477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1160.539130434783</v>
      </c>
      <c r="K25" s="36">
        <f t="shared" si="1"/>
        <v>292.8104347826086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1196.0930434782613</v>
      </c>
      <c r="K26" s="36">
        <f t="shared" si="1"/>
        <v>302.29147826086944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1231.6469565217396</v>
      </c>
      <c r="K27" s="36">
        <f t="shared" si="1"/>
        <v>311.7725217391303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1267.200869565218</v>
      </c>
      <c r="K28" s="36">
        <f t="shared" si="1"/>
        <v>321.25356521739116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1302.7547826086964</v>
      </c>
      <c r="K29" s="36">
        <f t="shared" si="1"/>
        <v>330.734608695652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1338.3086956521747</v>
      </c>
      <c r="K30" s="36">
        <f t="shared" si="1"/>
        <v>340.2156521739129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40" t="s">
        <v>41</v>
      </c>
      <c r="J31" s="24">
        <f t="shared" si="0"/>
        <v>1373.862608695653</v>
      </c>
      <c r="K31" s="36">
        <f t="shared" si="1"/>
        <v>349.69669565217373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1409.4165217391314</v>
      </c>
      <c r="K32" s="36">
        <f t="shared" si="1"/>
        <v>359.1777391304346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1444.9704347826098</v>
      </c>
      <c r="K33" s="36">
        <f t="shared" si="1"/>
        <v>368.65878260869545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1480.5243478260882</v>
      </c>
      <c r="K34" s="36">
        <f t="shared" si="1"/>
        <v>378.1398260869563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1516.0782608695665</v>
      </c>
      <c r="K35" s="36">
        <f t="shared" si="1"/>
        <v>387.62086956521716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40" t="s">
        <v>42</v>
      </c>
      <c r="J36" s="24">
        <f t="shared" si="0"/>
        <v>1551.6321739130449</v>
      </c>
      <c r="K36" s="36">
        <f t="shared" si="1"/>
        <v>397.101913043478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1587.1860869565232</v>
      </c>
      <c r="K37" s="36">
        <f t="shared" si="1"/>
        <v>406.5829565217389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1622.7400000000016</v>
      </c>
      <c r="K38" s="36">
        <f t="shared" si="1"/>
        <v>416.06399999999974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1658.29391304348</v>
      </c>
      <c r="K39" s="36">
        <f t="shared" si="1"/>
        <v>425.5450434782606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1693.8478260869583</v>
      </c>
      <c r="K40" s="36">
        <f t="shared" si="1"/>
        <v>435.02608695652145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1729.4017391304367</v>
      </c>
      <c r="K41" s="36">
        <f t="shared" si="1"/>
        <v>444.5071304347823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1764.955652173915</v>
      </c>
      <c r="K42" s="36">
        <f t="shared" si="1"/>
        <v>453.98817391304317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1800.5095652173934</v>
      </c>
      <c r="K43" s="36">
        <f t="shared" si="1"/>
        <v>463.469217391304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1836.0634782608718</v>
      </c>
      <c r="K44" s="36">
        <f t="shared" si="1"/>
        <v>472.9502608695649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1871.6173913043501</v>
      </c>
      <c r="K45" s="36">
        <f t="shared" si="1"/>
        <v>482.43130434782574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1907.1713043478285</v>
      </c>
      <c r="K46" s="36">
        <f t="shared" si="1"/>
        <v>491.9123478260866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1942.7252173913068</v>
      </c>
      <c r="K47" s="36">
        <f t="shared" si="1"/>
        <v>501.39339130434746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1978.2791304347852</v>
      </c>
      <c r="K48" s="36">
        <f t="shared" si="1"/>
        <v>510.8744347826083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2013.8330434782636</v>
      </c>
      <c r="K49" s="36">
        <f t="shared" si="1"/>
        <v>520.3554782608692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2049.386956521742</v>
      </c>
      <c r="K50" s="36">
        <f t="shared" si="1"/>
        <v>529.83652173913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2084.94086956522</v>
      </c>
      <c r="K51" s="36">
        <f t="shared" si="1"/>
        <v>539.3175652173909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2120.494782608698</v>
      </c>
      <c r="K52" s="36">
        <f t="shared" si="1"/>
        <v>548.7986086956518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2156.0486956521763</v>
      </c>
      <c r="K53" s="36">
        <f t="shared" si="1"/>
        <v>558.2796521739126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2191.6026086956545</v>
      </c>
      <c r="K54" s="36">
        <f t="shared" si="1"/>
        <v>567.7606956521735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2227.1565217391326</v>
      </c>
      <c r="K55" s="36">
        <f t="shared" si="1"/>
        <v>577.2417391304343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2262.7104347826107</v>
      </c>
      <c r="K56" s="36">
        <f t="shared" si="1"/>
        <v>586.7227826086952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2298.264347826089</v>
      </c>
      <c r="K57" s="36">
        <f t="shared" si="1"/>
        <v>596.203826086956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2333.818260869567</v>
      </c>
      <c r="K58" s="36">
        <f t="shared" si="1"/>
        <v>605.6848695652169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2369.372173913045</v>
      </c>
      <c r="K59" s="36">
        <f t="shared" si="1"/>
        <v>615.1659130434778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2404.9260869565232</v>
      </c>
      <c r="K60" s="36">
        <f t="shared" si="1"/>
        <v>624.6469565217386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2440.4800000000014</v>
      </c>
      <c r="K61" s="36">
        <f t="shared" si="1"/>
        <v>634.1279999999995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2476.0339130434795</v>
      </c>
      <c r="K62" s="36">
        <f t="shared" si="1"/>
        <v>643.6090434782603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2511.5878260869576</v>
      </c>
      <c r="K63" s="36">
        <f t="shared" si="1"/>
        <v>653.0900869565212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2547.141739130436</v>
      </c>
      <c r="K64" s="36">
        <f t="shared" si="1"/>
        <v>662.571130434782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2582.695652173914</v>
      </c>
      <c r="K65" s="36">
        <f t="shared" si="1"/>
        <v>672.0521739130429</v>
      </c>
    </row>
    <row r="66" spans="1:11" ht="16.5" thickBot="1">
      <c r="A66" s="37"/>
      <c r="B66" s="38"/>
      <c r="C66" s="38"/>
      <c r="D66" s="38"/>
      <c r="E66" s="38"/>
      <c r="F66" s="38"/>
      <c r="G66" s="38"/>
      <c r="H66" s="38"/>
      <c r="I66" s="41" t="s">
        <v>71</v>
      </c>
      <c r="J66" s="24">
        <f t="shared" si="0"/>
        <v>2618.249565217392</v>
      </c>
      <c r="K66" s="36">
        <f t="shared" si="1"/>
        <v>681.5332173913038</v>
      </c>
    </row>
    <row r="67" spans="1:11" ht="87.75" customHeight="1" thickBot="1">
      <c r="A67" s="31"/>
      <c r="B67" s="32"/>
      <c r="C67" s="32"/>
      <c r="D67" s="32"/>
      <c r="E67" s="32"/>
      <c r="F67" s="32"/>
      <c r="G67" s="32"/>
      <c r="H67" s="32"/>
      <c r="I67" s="32"/>
      <c r="J67" s="33" t="s">
        <v>100</v>
      </c>
      <c r="K67" s="34" t="s">
        <v>90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H11:H13"/>
    <mergeCell ref="J4:L4"/>
    <mergeCell ref="J5:L5"/>
    <mergeCell ref="J11:J13"/>
    <mergeCell ref="K11:K13"/>
    <mergeCell ref="A8:J8"/>
    <mergeCell ref="A10:A13"/>
    <mergeCell ref="B10:B13"/>
    <mergeCell ref="C10:C13"/>
    <mergeCell ref="I10:I13"/>
    <mergeCell ref="J3:L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7">
      <selection activeCell="J15" sqref="J15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3" width="9.125" style="4" customWidth="1"/>
    <col min="14" max="15" width="9.125" style="4" hidden="1" customWidth="1"/>
    <col min="16" max="16384" width="9.125" style="4" customWidth="1"/>
  </cols>
  <sheetData>
    <row r="1" ht="15.75">
      <c r="J1" s="4" t="s">
        <v>93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6" spans="10:11" ht="15.75">
      <c r="J6" s="42"/>
      <c r="K6" s="42"/>
    </row>
    <row r="8" spans="1:10" ht="75" customHeight="1">
      <c r="A8" s="80" t="s">
        <v>110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53.25" customHeight="1" thickBo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26"/>
      <c r="H10" s="28" t="s">
        <v>17</v>
      </c>
      <c r="I10" s="90" t="s">
        <v>72</v>
      </c>
      <c r="J10" s="29" t="s">
        <v>17</v>
      </c>
      <c r="K10" s="27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93" t="s">
        <v>19</v>
      </c>
      <c r="I11" s="91"/>
      <c r="J11" s="96" t="s">
        <v>73</v>
      </c>
      <c r="K11" s="65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94"/>
      <c r="I12" s="91"/>
      <c r="J12" s="97"/>
      <c r="K12" s="66"/>
    </row>
    <row r="13" spans="1:11" ht="26.25" customHeight="1" thickBot="1">
      <c r="A13" s="85"/>
      <c r="B13" s="87"/>
      <c r="C13" s="89"/>
      <c r="D13" s="69"/>
      <c r="E13" s="69"/>
      <c r="F13" s="69"/>
      <c r="G13" s="69"/>
      <c r="H13" s="95"/>
      <c r="I13" s="92"/>
      <c r="J13" s="98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5" ht="141.75">
      <c r="A15" s="10" t="s">
        <v>1</v>
      </c>
      <c r="B15" s="7" t="s">
        <v>84</v>
      </c>
      <c r="C15" s="11">
        <v>10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1671.1864406779662</v>
      </c>
      <c r="I15" s="51" t="s">
        <v>20</v>
      </c>
      <c r="J15" s="23">
        <v>1972</v>
      </c>
      <c r="K15" s="16">
        <v>198</v>
      </c>
      <c r="N15" s="64">
        <f>1005/23*30*1.18</f>
        <v>1546.826086956522</v>
      </c>
      <c r="O15" s="64">
        <f>N15*2</f>
        <v>3093.652173913044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1005/23*1.18+J15</f>
        <v>2023.5608695652174</v>
      </c>
      <c r="K16" s="36">
        <f>1005/23*1.18/10+K15</f>
        <v>203.15608695652173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1005/23*1.18+J16</f>
        <v>2075.121739130435</v>
      </c>
      <c r="K17" s="36">
        <f aca="true" t="shared" si="1" ref="K17:K66">1005/23*1.18/10+K16</f>
        <v>208.31217391304347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2126.682608695652</v>
      </c>
      <c r="K18" s="36">
        <f t="shared" si="1"/>
        <v>213.4682608695652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2178.2434782608693</v>
      </c>
      <c r="K19" s="36">
        <f t="shared" si="1"/>
        <v>218.62434782608693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2229.8043478260865</v>
      </c>
      <c r="K20" s="36">
        <f t="shared" si="1"/>
        <v>223.78043478260867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9" t="s">
        <v>40</v>
      </c>
      <c r="J21" s="24">
        <f t="shared" si="0"/>
        <v>2281.3652173913038</v>
      </c>
      <c r="K21" s="36">
        <f t="shared" si="1"/>
        <v>228.9365217391304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2332.926086956521</v>
      </c>
      <c r="K22" s="36">
        <f t="shared" si="1"/>
        <v>234.09260869565213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2384.486956521738</v>
      </c>
      <c r="K23" s="36">
        <f t="shared" si="1"/>
        <v>239.24869565217386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2436.0478260869554</v>
      </c>
      <c r="K24" s="36">
        <f t="shared" si="1"/>
        <v>244.4047826086956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2487.6086956521726</v>
      </c>
      <c r="K25" s="36">
        <f t="shared" si="1"/>
        <v>249.56086956521733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2539.16956521739</v>
      </c>
      <c r="K26" s="36">
        <f t="shared" si="1"/>
        <v>254.71695652173906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2590.730434782607</v>
      </c>
      <c r="K27" s="36">
        <f t="shared" si="1"/>
        <v>259.8730434782608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2642.2913043478243</v>
      </c>
      <c r="K28" s="36">
        <f t="shared" si="1"/>
        <v>265.02913043478253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2693.8521739130415</v>
      </c>
      <c r="K29" s="36">
        <f t="shared" si="1"/>
        <v>270.18521739130426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2745.4130434782587</v>
      </c>
      <c r="K30" s="36">
        <f t="shared" si="1"/>
        <v>275.341304347826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9" t="s">
        <v>41</v>
      </c>
      <c r="J31" s="24">
        <f t="shared" si="0"/>
        <v>2796.973913043476</v>
      </c>
      <c r="K31" s="36">
        <f t="shared" si="1"/>
        <v>280.49739130434773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2848.534782608693</v>
      </c>
      <c r="K32" s="36">
        <f t="shared" si="1"/>
        <v>285.65347826086946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2900.0956521739104</v>
      </c>
      <c r="K33" s="36">
        <f t="shared" si="1"/>
        <v>290.8095652173912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2951.6565217391276</v>
      </c>
      <c r="K34" s="36">
        <f t="shared" si="1"/>
        <v>295.96565217391293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3003.217391304345</v>
      </c>
      <c r="K35" s="36">
        <f t="shared" si="1"/>
        <v>301.12173913043466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9" t="s">
        <v>42</v>
      </c>
      <c r="J36" s="24">
        <f t="shared" si="0"/>
        <v>3054.778260869562</v>
      </c>
      <c r="K36" s="36">
        <f t="shared" si="1"/>
        <v>306.2778260869564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3106.3391304347792</v>
      </c>
      <c r="K37" s="36">
        <f t="shared" si="1"/>
        <v>311.4339130434781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3157.8999999999965</v>
      </c>
      <c r="K38" s="36">
        <f t="shared" si="1"/>
        <v>316.58999999999986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3209.4608695652137</v>
      </c>
      <c r="K39" s="36">
        <f t="shared" si="1"/>
        <v>321.7460869565216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3261.021739130431</v>
      </c>
      <c r="K40" s="36">
        <f t="shared" si="1"/>
        <v>326.9021739130433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3312.582608695648</v>
      </c>
      <c r="K41" s="36">
        <f t="shared" si="1"/>
        <v>332.05826086956506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3364.1434782608653</v>
      </c>
      <c r="K42" s="36">
        <f t="shared" si="1"/>
        <v>337.2143478260868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3415.7043478260825</v>
      </c>
      <c r="K43" s="36">
        <f t="shared" si="1"/>
        <v>342.3704347826085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3467.2652173912998</v>
      </c>
      <c r="K44" s="36">
        <f t="shared" si="1"/>
        <v>347.52652173913026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3518.826086956517</v>
      </c>
      <c r="K45" s="36">
        <f t="shared" si="1"/>
        <v>352.682608695652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3570.386956521734</v>
      </c>
      <c r="K46" s="36">
        <f t="shared" si="1"/>
        <v>357.8386956521737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3621.9478260869514</v>
      </c>
      <c r="K47" s="36">
        <f t="shared" si="1"/>
        <v>362.99478260869546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3673.5086956521686</v>
      </c>
      <c r="K48" s="36">
        <f t="shared" si="1"/>
        <v>368.1508695652172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3725.069565217386</v>
      </c>
      <c r="K49" s="36">
        <f t="shared" si="1"/>
        <v>373.3069565217389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3776.630434782603</v>
      </c>
      <c r="K50" s="36">
        <f t="shared" si="1"/>
        <v>378.46304347826066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3828.1913043478203</v>
      </c>
      <c r="K51" s="36">
        <f t="shared" si="1"/>
        <v>383.6191304347824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3879.7521739130375</v>
      </c>
      <c r="K52" s="36">
        <f t="shared" si="1"/>
        <v>388.7752173913041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3931.3130434782547</v>
      </c>
      <c r="K53" s="36">
        <f t="shared" si="1"/>
        <v>393.93130434782586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3982.873913043472</v>
      </c>
      <c r="K54" s="36">
        <f t="shared" si="1"/>
        <v>399.0873913043476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4034.434782608689</v>
      </c>
      <c r="K55" s="36">
        <f t="shared" si="1"/>
        <v>404.2434782608693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4085.9956521739064</v>
      </c>
      <c r="K56" s="36">
        <f t="shared" si="1"/>
        <v>409.39956521739106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4137.556521739124</v>
      </c>
      <c r="K57" s="36">
        <f t="shared" si="1"/>
        <v>414.5556521739128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4189.117391304341</v>
      </c>
      <c r="K58" s="36">
        <f t="shared" si="1"/>
        <v>419.7117391304345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4240.6782608695585</v>
      </c>
      <c r="K59" s="36">
        <f t="shared" si="1"/>
        <v>424.86782608695626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4292.239130434776</v>
      </c>
      <c r="K60" s="36">
        <f t="shared" si="1"/>
        <v>430.023913043478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4343.799999999993</v>
      </c>
      <c r="K61" s="36">
        <f t="shared" si="1"/>
        <v>435.1799999999997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4395.36086956521</v>
      </c>
      <c r="K62" s="36">
        <f t="shared" si="1"/>
        <v>440.33608695652146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4446.921739130427</v>
      </c>
      <c r="K63" s="36">
        <f t="shared" si="1"/>
        <v>445.4921739130432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4498.482608695645</v>
      </c>
      <c r="K64" s="36">
        <f t="shared" si="1"/>
        <v>450.6482608695649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4550.043478260862</v>
      </c>
      <c r="K65" s="36">
        <f t="shared" si="1"/>
        <v>455.80434782608666</v>
      </c>
    </row>
    <row r="66" spans="1:11" ht="16.5" thickBot="1">
      <c r="A66" s="37"/>
      <c r="B66" s="38"/>
      <c r="C66" s="38"/>
      <c r="D66" s="38"/>
      <c r="E66" s="38"/>
      <c r="F66" s="38"/>
      <c r="G66" s="38"/>
      <c r="H66" s="38"/>
      <c r="I66" s="41" t="s">
        <v>71</v>
      </c>
      <c r="J66" s="24">
        <f t="shared" si="0"/>
        <v>4601.604347826079</v>
      </c>
      <c r="K66" s="36">
        <f t="shared" si="1"/>
        <v>460.9604347826084</v>
      </c>
    </row>
    <row r="67" spans="1:11" ht="87.75" customHeight="1" thickBot="1">
      <c r="A67" s="53"/>
      <c r="B67" s="54"/>
      <c r="C67" s="54"/>
      <c r="D67" s="54"/>
      <c r="E67" s="54"/>
      <c r="F67" s="54"/>
      <c r="G67" s="54"/>
      <c r="H67" s="54"/>
      <c r="I67" s="54"/>
      <c r="J67" s="55" t="s">
        <v>92</v>
      </c>
      <c r="K67" s="56" t="s">
        <v>91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H11:H13"/>
    <mergeCell ref="J4:L4"/>
    <mergeCell ref="J5:L5"/>
    <mergeCell ref="J11:J13"/>
    <mergeCell ref="K11:K13"/>
    <mergeCell ref="A8:J8"/>
    <mergeCell ref="A10:A13"/>
    <mergeCell ref="B10:B13"/>
    <mergeCell ref="C10:C13"/>
    <mergeCell ref="I10:I13"/>
    <mergeCell ref="J3:L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3" width="9.125" style="4" customWidth="1"/>
    <col min="14" max="15" width="9.125" style="4" hidden="1" customWidth="1"/>
    <col min="16" max="16384" width="9.125" style="4" customWidth="1"/>
  </cols>
  <sheetData>
    <row r="1" ht="15.75">
      <c r="J1" s="4" t="s">
        <v>87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6" spans="10:11" ht="15.75">
      <c r="J6" s="42"/>
      <c r="K6" s="42"/>
    </row>
    <row r="8" spans="1:10" ht="52.5" customHeight="1">
      <c r="A8" s="80" t="s">
        <v>111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66.75" customHeight="1" thickBo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26"/>
      <c r="H10" s="28" t="s">
        <v>17</v>
      </c>
      <c r="I10" s="90" t="s">
        <v>72</v>
      </c>
      <c r="J10" s="29" t="s">
        <v>17</v>
      </c>
      <c r="K10" s="27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93" t="s">
        <v>19</v>
      </c>
      <c r="I11" s="91"/>
      <c r="J11" s="96" t="s">
        <v>73</v>
      </c>
      <c r="K11" s="65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94"/>
      <c r="I12" s="91"/>
      <c r="J12" s="97"/>
      <c r="K12" s="66"/>
    </row>
    <row r="13" spans="1:11" ht="30" customHeight="1" thickBot="1">
      <c r="A13" s="85"/>
      <c r="B13" s="87"/>
      <c r="C13" s="89"/>
      <c r="D13" s="69"/>
      <c r="E13" s="69"/>
      <c r="F13" s="69"/>
      <c r="G13" s="69"/>
      <c r="H13" s="95"/>
      <c r="I13" s="92"/>
      <c r="J13" s="98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5" ht="95.25" customHeight="1">
      <c r="A15" s="10" t="s">
        <v>1</v>
      </c>
      <c r="B15" s="7" t="s">
        <v>9</v>
      </c>
      <c r="C15" s="57">
        <v>10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1629.6610169491526</v>
      </c>
      <c r="I15" s="51" t="s">
        <v>20</v>
      </c>
      <c r="J15" s="23">
        <v>1923</v>
      </c>
      <c r="K15" s="16">
        <v>198</v>
      </c>
      <c r="N15" s="64">
        <f>930/23*30*1.18</f>
        <v>1431.391304347826</v>
      </c>
      <c r="O15" s="64">
        <f>N15*2</f>
        <v>2862.782608695652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930/23*1.18+J15</f>
        <v>1970.713043478261</v>
      </c>
      <c r="K16" s="36">
        <f>930/23*1.18/10+K15</f>
        <v>202.7713043478261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930/23*1.18+J16</f>
        <v>2018.4260869565219</v>
      </c>
      <c r="K17" s="36">
        <f aca="true" t="shared" si="1" ref="K17:K66">930/23*1.18/10+K16</f>
        <v>207.54260869565218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2066.1391304347826</v>
      </c>
      <c r="K18" s="36">
        <f t="shared" si="1"/>
        <v>212.31391304347827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2113.8521739130433</v>
      </c>
      <c r="K19" s="36">
        <f t="shared" si="1"/>
        <v>217.08521739130435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2161.565217391304</v>
      </c>
      <c r="K20" s="36">
        <f t="shared" si="1"/>
        <v>221.85652173913044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9" t="s">
        <v>40</v>
      </c>
      <c r="J21" s="24">
        <f t="shared" si="0"/>
        <v>2209.2782608695647</v>
      </c>
      <c r="K21" s="36">
        <f t="shared" si="1"/>
        <v>226.62782608695653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2256.9913043478255</v>
      </c>
      <c r="K22" s="36">
        <f t="shared" si="1"/>
        <v>231.39913043478262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2304.704347826086</v>
      </c>
      <c r="K23" s="36">
        <f t="shared" si="1"/>
        <v>236.1704347826087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2352.417391304347</v>
      </c>
      <c r="K24" s="36">
        <f t="shared" si="1"/>
        <v>240.9417391304348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2400.1304347826076</v>
      </c>
      <c r="K25" s="36">
        <f t="shared" si="1"/>
        <v>245.7130434782609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2447.8434782608683</v>
      </c>
      <c r="K26" s="36">
        <f t="shared" si="1"/>
        <v>250.48434782608697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2495.556521739129</v>
      </c>
      <c r="K27" s="36">
        <f t="shared" si="1"/>
        <v>255.25565217391306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2543.2695652173898</v>
      </c>
      <c r="K28" s="36">
        <f t="shared" si="1"/>
        <v>260.0269565217391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2590.9826086956505</v>
      </c>
      <c r="K29" s="36">
        <f t="shared" si="1"/>
        <v>264.7982608695652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2638.695652173911</v>
      </c>
      <c r="K30" s="36">
        <f t="shared" si="1"/>
        <v>269.56956521739124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9" t="s">
        <v>41</v>
      </c>
      <c r="J31" s="24">
        <f t="shared" si="0"/>
        <v>2686.408695652172</v>
      </c>
      <c r="K31" s="36">
        <f t="shared" si="1"/>
        <v>274.3408695652173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2734.1217391304326</v>
      </c>
      <c r="K32" s="36">
        <f t="shared" si="1"/>
        <v>279.11217391304336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2781.8347826086933</v>
      </c>
      <c r="K33" s="36">
        <f t="shared" si="1"/>
        <v>283.8834782608694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2829.547826086954</v>
      </c>
      <c r="K34" s="36">
        <f t="shared" si="1"/>
        <v>288.6547826086955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2877.2608695652148</v>
      </c>
      <c r="K35" s="36">
        <f t="shared" si="1"/>
        <v>293.42608695652154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9" t="s">
        <v>42</v>
      </c>
      <c r="J36" s="24">
        <f t="shared" si="0"/>
        <v>2924.9739130434755</v>
      </c>
      <c r="K36" s="36">
        <f t="shared" si="1"/>
        <v>298.1973913043476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2972.686956521736</v>
      </c>
      <c r="K37" s="36">
        <f t="shared" si="1"/>
        <v>302.96869565217366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3020.399999999997</v>
      </c>
      <c r="K38" s="36">
        <f t="shared" si="1"/>
        <v>307.7399999999997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3068.1130434782576</v>
      </c>
      <c r="K39" s="36">
        <f t="shared" si="1"/>
        <v>312.5113043478258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3115.8260869565183</v>
      </c>
      <c r="K40" s="36">
        <f t="shared" si="1"/>
        <v>317.28260869565185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3163.539130434779</v>
      </c>
      <c r="K41" s="36">
        <f t="shared" si="1"/>
        <v>322.0539130434779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3211.2521739130398</v>
      </c>
      <c r="K42" s="36">
        <f t="shared" si="1"/>
        <v>326.82521739130397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3258.9652173913005</v>
      </c>
      <c r="K43" s="36">
        <f t="shared" si="1"/>
        <v>331.59652173913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3306.678260869561</v>
      </c>
      <c r="K44" s="36">
        <f t="shared" si="1"/>
        <v>336.3678260869561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3354.391304347822</v>
      </c>
      <c r="K45" s="36">
        <f t="shared" si="1"/>
        <v>341.13913043478215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3402.1043478260826</v>
      </c>
      <c r="K46" s="36">
        <f t="shared" si="1"/>
        <v>345.9104347826082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3449.8173913043433</v>
      </c>
      <c r="K47" s="36">
        <f t="shared" si="1"/>
        <v>350.68173913043427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3497.530434782604</v>
      </c>
      <c r="K48" s="36">
        <f t="shared" si="1"/>
        <v>355.4530434782603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3545.243478260865</v>
      </c>
      <c r="K49" s="36">
        <f t="shared" si="1"/>
        <v>360.2243478260864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3592.9565217391255</v>
      </c>
      <c r="K50" s="36">
        <f t="shared" si="1"/>
        <v>364.99565217391245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3640.669565217386</v>
      </c>
      <c r="K51" s="36">
        <f t="shared" si="1"/>
        <v>369.7669565217385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3688.382608695647</v>
      </c>
      <c r="K52" s="36">
        <f t="shared" si="1"/>
        <v>374.53826086956457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3736.0956521739076</v>
      </c>
      <c r="K53" s="36">
        <f t="shared" si="1"/>
        <v>379.3095652173906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3783.8086956521684</v>
      </c>
      <c r="K54" s="36">
        <f t="shared" si="1"/>
        <v>384.0808695652167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3831.521739130429</v>
      </c>
      <c r="K55" s="36">
        <f t="shared" si="1"/>
        <v>388.85217391304275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3879.23478260869</v>
      </c>
      <c r="K56" s="36">
        <f t="shared" si="1"/>
        <v>393.6234782608688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3926.9478260869505</v>
      </c>
      <c r="K57" s="36">
        <f t="shared" si="1"/>
        <v>398.39478260869487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3974.660869565211</v>
      </c>
      <c r="K58" s="36">
        <f t="shared" si="1"/>
        <v>403.1660869565209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4022.373913043472</v>
      </c>
      <c r="K59" s="36">
        <f t="shared" si="1"/>
        <v>407.937391304347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4070.0869565217326</v>
      </c>
      <c r="K60" s="36">
        <f t="shared" si="1"/>
        <v>412.70869565217305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4117.799999999994</v>
      </c>
      <c r="K61" s="36">
        <f t="shared" si="1"/>
        <v>417.4799999999991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4165.513043478255</v>
      </c>
      <c r="K62" s="36">
        <f t="shared" si="1"/>
        <v>422.25130434782517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4213.226086956516</v>
      </c>
      <c r="K63" s="36">
        <f t="shared" si="1"/>
        <v>427.02260869565123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4260.939130434777</v>
      </c>
      <c r="K64" s="36">
        <f t="shared" si="1"/>
        <v>431.7939130434773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4308.6521739130385</v>
      </c>
      <c r="K65" s="36">
        <f t="shared" si="1"/>
        <v>436.56521739130335</v>
      </c>
    </row>
    <row r="66" spans="1:11" ht="16.5" thickBot="1">
      <c r="A66" s="37"/>
      <c r="B66" s="38"/>
      <c r="C66" s="38"/>
      <c r="D66" s="38"/>
      <c r="E66" s="38"/>
      <c r="F66" s="38"/>
      <c r="G66" s="38"/>
      <c r="H66" s="38"/>
      <c r="I66" s="41" t="s">
        <v>71</v>
      </c>
      <c r="J66" s="24">
        <f t="shared" si="0"/>
        <v>4356.3652173913</v>
      </c>
      <c r="K66" s="36">
        <f t="shared" si="1"/>
        <v>441.3365217391294</v>
      </c>
    </row>
    <row r="67" spans="1:11" ht="87.75" customHeight="1" thickBot="1">
      <c r="A67" s="53"/>
      <c r="B67" s="54"/>
      <c r="C67" s="54"/>
      <c r="D67" s="54"/>
      <c r="E67" s="54"/>
      <c r="F67" s="54"/>
      <c r="G67" s="54"/>
      <c r="H67" s="54"/>
      <c r="I67" s="54"/>
      <c r="J67" s="55" t="s">
        <v>101</v>
      </c>
      <c r="K67" s="56" t="s">
        <v>88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H11:H13"/>
    <mergeCell ref="J4:L4"/>
    <mergeCell ref="J5:L5"/>
    <mergeCell ref="J11:J13"/>
    <mergeCell ref="K11:K13"/>
    <mergeCell ref="A8:J8"/>
    <mergeCell ref="A10:A13"/>
    <mergeCell ref="B10:B13"/>
    <mergeCell ref="C10:C13"/>
    <mergeCell ref="I10:I13"/>
    <mergeCell ref="J3:L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2" width="9.125" style="4" customWidth="1"/>
    <col min="13" max="13" width="0.12890625" style="4" hidden="1" customWidth="1"/>
    <col min="14" max="14" width="9.125" style="4" hidden="1" customWidth="1"/>
    <col min="15" max="16384" width="9.125" style="4" customWidth="1"/>
  </cols>
  <sheetData>
    <row r="1" ht="15.75">
      <c r="J1" s="4" t="s">
        <v>89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6" spans="10:11" ht="15.75">
      <c r="J6" s="42"/>
      <c r="K6" s="42"/>
    </row>
    <row r="8" spans="1:10" ht="52.5" customHeight="1">
      <c r="A8" s="80" t="s">
        <v>112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44.25" customHeight="1" thickBo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26"/>
      <c r="H10" s="28" t="s">
        <v>17</v>
      </c>
      <c r="I10" s="90" t="s">
        <v>72</v>
      </c>
      <c r="J10" s="29" t="s">
        <v>17</v>
      </c>
      <c r="K10" s="27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93" t="s">
        <v>19</v>
      </c>
      <c r="I11" s="91"/>
      <c r="J11" s="96" t="s">
        <v>73</v>
      </c>
      <c r="K11" s="65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94"/>
      <c r="I12" s="91"/>
      <c r="J12" s="97"/>
      <c r="K12" s="66"/>
    </row>
    <row r="13" spans="1:11" ht="15" customHeight="1" thickBot="1">
      <c r="A13" s="85"/>
      <c r="B13" s="87"/>
      <c r="C13" s="89"/>
      <c r="D13" s="69"/>
      <c r="E13" s="69"/>
      <c r="F13" s="69"/>
      <c r="G13" s="69"/>
      <c r="H13" s="95"/>
      <c r="I13" s="92"/>
      <c r="J13" s="98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4" ht="93" customHeight="1">
      <c r="A15" s="10" t="s">
        <v>1</v>
      </c>
      <c r="B15" s="7" t="s">
        <v>83</v>
      </c>
      <c r="C15" s="58">
        <v>7.5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1342.3728813559323</v>
      </c>
      <c r="I15" s="51" t="s">
        <v>20</v>
      </c>
      <c r="J15" s="23">
        <v>1584</v>
      </c>
      <c r="K15" s="16">
        <v>198</v>
      </c>
      <c r="M15" s="64">
        <f>1330/23*30*1.18</f>
        <v>2047.0434782608695</v>
      </c>
      <c r="N15" s="64">
        <f>M15*2</f>
        <v>4094.086956521739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1330/23*1.18+J15</f>
        <v>1652.2347826086957</v>
      </c>
      <c r="K16" s="36">
        <f>1330/23*1.18/7.5+K15</f>
        <v>207.09797101449274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1330/23*1.18+J16</f>
        <v>1720.4695652173914</v>
      </c>
      <c r="K17" s="36">
        <f aca="true" t="shared" si="1" ref="K17:K66">1330/23*1.18/7.5+K16</f>
        <v>216.19594202898548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1788.704347826087</v>
      </c>
      <c r="K18" s="36">
        <f t="shared" si="1"/>
        <v>225.29391304347823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1856.9391304347828</v>
      </c>
      <c r="K19" s="36">
        <f t="shared" si="1"/>
        <v>234.39188405797097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1925.1739130434785</v>
      </c>
      <c r="K20" s="36">
        <f t="shared" si="1"/>
        <v>243.4898550724637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9" t="s">
        <v>40</v>
      </c>
      <c r="J21" s="24">
        <f t="shared" si="0"/>
        <v>1993.4086956521742</v>
      </c>
      <c r="K21" s="36">
        <f t="shared" si="1"/>
        <v>252.58782608695645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2061.64347826087</v>
      </c>
      <c r="K22" s="36">
        <f t="shared" si="1"/>
        <v>261.6857971014492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2129.8782608695656</v>
      </c>
      <c r="K23" s="36">
        <f t="shared" si="1"/>
        <v>270.783768115942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2198.1130434782613</v>
      </c>
      <c r="K24" s="36">
        <f t="shared" si="1"/>
        <v>279.88173913043477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2266.347826086957</v>
      </c>
      <c r="K25" s="36">
        <f t="shared" si="1"/>
        <v>288.97971014492754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2334.5826086956527</v>
      </c>
      <c r="K26" s="36">
        <f t="shared" si="1"/>
        <v>298.0776811594203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2402.8173913043483</v>
      </c>
      <c r="K27" s="36">
        <f t="shared" si="1"/>
        <v>307.1756521739131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2471.052173913044</v>
      </c>
      <c r="K28" s="36">
        <f t="shared" si="1"/>
        <v>316.27362318840585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2539.2869565217397</v>
      </c>
      <c r="K29" s="36">
        <f t="shared" si="1"/>
        <v>325.3715942028986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2607.5217391304354</v>
      </c>
      <c r="K30" s="36">
        <f t="shared" si="1"/>
        <v>334.4695652173914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9" t="s">
        <v>41</v>
      </c>
      <c r="J31" s="24">
        <f t="shared" si="0"/>
        <v>2675.756521739131</v>
      </c>
      <c r="K31" s="36">
        <f t="shared" si="1"/>
        <v>343.56753623188416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2743.991304347827</v>
      </c>
      <c r="K32" s="36">
        <f t="shared" si="1"/>
        <v>352.66550724637693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2812.2260869565225</v>
      </c>
      <c r="K33" s="36">
        <f t="shared" si="1"/>
        <v>361.7634782608697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2880.460869565218</v>
      </c>
      <c r="K34" s="36">
        <f t="shared" si="1"/>
        <v>370.8614492753625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2948.695652173914</v>
      </c>
      <c r="K35" s="36">
        <f t="shared" si="1"/>
        <v>379.95942028985525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9" t="s">
        <v>42</v>
      </c>
      <c r="J36" s="24">
        <f t="shared" si="0"/>
        <v>3016.9304347826096</v>
      </c>
      <c r="K36" s="36">
        <f t="shared" si="1"/>
        <v>389.057391304348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3085.1652173913053</v>
      </c>
      <c r="K37" s="36">
        <f t="shared" si="1"/>
        <v>398.1553623188408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3153.400000000001</v>
      </c>
      <c r="K38" s="36">
        <f t="shared" si="1"/>
        <v>407.25333333333356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3221.6347826086967</v>
      </c>
      <c r="K39" s="36">
        <f t="shared" si="1"/>
        <v>416.35130434782633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3289.8695652173924</v>
      </c>
      <c r="K40" s="36">
        <f t="shared" si="1"/>
        <v>425.4492753623191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3358.104347826088</v>
      </c>
      <c r="K41" s="36">
        <f t="shared" si="1"/>
        <v>434.54724637681187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3426.339130434784</v>
      </c>
      <c r="K42" s="36">
        <f t="shared" si="1"/>
        <v>443.64521739130464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3494.5739130434795</v>
      </c>
      <c r="K43" s="36">
        <f t="shared" si="1"/>
        <v>452.7431884057974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3562.808695652175</v>
      </c>
      <c r="K44" s="36">
        <f t="shared" si="1"/>
        <v>461.8411594202902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3631.043478260871</v>
      </c>
      <c r="K45" s="36">
        <f t="shared" si="1"/>
        <v>470.93913043478295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3699.2782608695666</v>
      </c>
      <c r="K46" s="36">
        <f t="shared" si="1"/>
        <v>480.0371014492757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3767.5130434782623</v>
      </c>
      <c r="K47" s="36">
        <f t="shared" si="1"/>
        <v>489.1350724637685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3835.747826086958</v>
      </c>
      <c r="K48" s="36">
        <f t="shared" si="1"/>
        <v>498.23304347826127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3903.9826086956537</v>
      </c>
      <c r="K49" s="36">
        <f t="shared" si="1"/>
        <v>507.33101449275404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3972.2173913043493</v>
      </c>
      <c r="K50" s="36">
        <f t="shared" si="1"/>
        <v>516.4289855072468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4040.452173913045</v>
      </c>
      <c r="K51" s="36">
        <f t="shared" si="1"/>
        <v>525.5269565217395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4108.68695652174</v>
      </c>
      <c r="K52" s="36">
        <f t="shared" si="1"/>
        <v>534.6249275362322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4176.9217391304355</v>
      </c>
      <c r="K53" s="36">
        <f t="shared" si="1"/>
        <v>543.722898550725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4245.156521739131</v>
      </c>
      <c r="K54" s="36">
        <f t="shared" si="1"/>
        <v>552.8208695652177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4313.391304347826</v>
      </c>
      <c r="K55" s="36">
        <f t="shared" si="1"/>
        <v>561.9188405797104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4381.626086956521</v>
      </c>
      <c r="K56" s="36">
        <f t="shared" si="1"/>
        <v>571.0168115942031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4449.8608695652165</v>
      </c>
      <c r="K57" s="36">
        <f t="shared" si="1"/>
        <v>580.1147826086958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4518.095652173912</v>
      </c>
      <c r="K58" s="36">
        <f t="shared" si="1"/>
        <v>589.2127536231885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4586.330434782607</v>
      </c>
      <c r="K59" s="36">
        <f t="shared" si="1"/>
        <v>598.3107246376812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4654.565217391302</v>
      </c>
      <c r="K60" s="36">
        <f t="shared" si="1"/>
        <v>607.408695652174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4722.799999999997</v>
      </c>
      <c r="K61" s="36">
        <f t="shared" si="1"/>
        <v>616.5066666666667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4791.034782608693</v>
      </c>
      <c r="K62" s="36">
        <f t="shared" si="1"/>
        <v>625.6046376811594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4859.269565217388</v>
      </c>
      <c r="K63" s="36">
        <f t="shared" si="1"/>
        <v>634.7026086956521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4927.504347826083</v>
      </c>
      <c r="K64" s="36">
        <f t="shared" si="1"/>
        <v>643.8005797101448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4995.739130434778</v>
      </c>
      <c r="K65" s="36">
        <f t="shared" si="1"/>
        <v>652.8985507246375</v>
      </c>
    </row>
    <row r="66" spans="1:11" ht="16.5" thickBot="1">
      <c r="A66" s="37"/>
      <c r="B66" s="38"/>
      <c r="C66" s="38"/>
      <c r="D66" s="38"/>
      <c r="E66" s="38"/>
      <c r="F66" s="38"/>
      <c r="G66" s="38"/>
      <c r="H66" s="38"/>
      <c r="I66" s="41" t="s">
        <v>71</v>
      </c>
      <c r="J66" s="24">
        <f t="shared" si="0"/>
        <v>5063.973913043474</v>
      </c>
      <c r="K66" s="36">
        <f t="shared" si="1"/>
        <v>661.9965217391302</v>
      </c>
    </row>
    <row r="67" spans="1:11" ht="87.75" customHeight="1" thickBot="1">
      <c r="A67" s="53"/>
      <c r="B67" s="54"/>
      <c r="C67" s="54"/>
      <c r="D67" s="54"/>
      <c r="E67" s="54"/>
      <c r="F67" s="54"/>
      <c r="G67" s="54"/>
      <c r="H67" s="54"/>
      <c r="I67" s="54"/>
      <c r="J67" s="55" t="s">
        <v>102</v>
      </c>
      <c r="K67" s="56" t="s">
        <v>103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H11:H13"/>
    <mergeCell ref="J4:L4"/>
    <mergeCell ref="J5:L5"/>
    <mergeCell ref="J11:J13"/>
    <mergeCell ref="K11:K13"/>
    <mergeCell ref="A8:J8"/>
    <mergeCell ref="A10:A13"/>
    <mergeCell ref="B10:B13"/>
    <mergeCell ref="C10:C13"/>
    <mergeCell ref="I10:I13"/>
    <mergeCell ref="J3:L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2" width="9.00390625" style="4" customWidth="1"/>
    <col min="13" max="14" width="9.125" style="4" hidden="1" customWidth="1"/>
    <col min="15" max="16384" width="9.125" style="4" customWidth="1"/>
  </cols>
  <sheetData>
    <row r="1" ht="15.75">
      <c r="J1" s="4" t="s">
        <v>94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6" spans="10:11" ht="15.75">
      <c r="J6" s="42"/>
      <c r="K6" s="42"/>
    </row>
    <row r="8" spans="1:10" ht="52.5" customHeight="1">
      <c r="A8" s="80" t="s">
        <v>113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53.25" customHeight="1" thickBo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26"/>
      <c r="H10" s="28" t="s">
        <v>17</v>
      </c>
      <c r="I10" s="90" t="s">
        <v>72</v>
      </c>
      <c r="J10" s="29" t="s">
        <v>17</v>
      </c>
      <c r="K10" s="27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93" t="s">
        <v>19</v>
      </c>
      <c r="I11" s="91"/>
      <c r="J11" s="96" t="s">
        <v>73</v>
      </c>
      <c r="K11" s="65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94"/>
      <c r="I12" s="91"/>
      <c r="J12" s="97"/>
      <c r="K12" s="66"/>
    </row>
    <row r="13" spans="1:11" ht="26.25" customHeight="1" thickBot="1">
      <c r="A13" s="85"/>
      <c r="B13" s="87"/>
      <c r="C13" s="89"/>
      <c r="D13" s="69"/>
      <c r="E13" s="69"/>
      <c r="F13" s="69"/>
      <c r="G13" s="69"/>
      <c r="H13" s="95"/>
      <c r="I13" s="92"/>
      <c r="J13" s="98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4" ht="98.25" customHeight="1">
      <c r="A15" s="10" t="s">
        <v>1</v>
      </c>
      <c r="B15" s="7" t="s">
        <v>86</v>
      </c>
      <c r="C15" s="11">
        <v>3.75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738.135593220339</v>
      </c>
      <c r="I15" s="51" t="s">
        <v>20</v>
      </c>
      <c r="J15" s="23">
        <v>871</v>
      </c>
      <c r="K15" s="16">
        <v>198</v>
      </c>
      <c r="M15" s="64">
        <f>1164/23*30*1.18</f>
        <v>1791.5478260869565</v>
      </c>
      <c r="N15" s="64">
        <f>M15*2</f>
        <v>3583.095652173913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1164/23*1.18+J15</f>
        <v>930.7182608695653</v>
      </c>
      <c r="K16" s="36">
        <f>1164/23*1.18/3.75+K15</f>
        <v>213.9248695652174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1164/23*1.18+J16</f>
        <v>990.4365217391305</v>
      </c>
      <c r="K17" s="36">
        <f aca="true" t="shared" si="1" ref="K17:K66">1164/23*1.18/3.75+K16</f>
        <v>229.84973913043478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1050.1547826086958</v>
      </c>
      <c r="K18" s="36">
        <f t="shared" si="1"/>
        <v>245.77460869565218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1109.873043478261</v>
      </c>
      <c r="K19" s="36">
        <f t="shared" si="1"/>
        <v>261.69947826086957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1169.5913043478263</v>
      </c>
      <c r="K20" s="36">
        <f t="shared" si="1"/>
        <v>277.62434782608693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9" t="s">
        <v>40</v>
      </c>
      <c r="J21" s="24">
        <f t="shared" si="0"/>
        <v>1229.3095652173915</v>
      </c>
      <c r="K21" s="36">
        <f t="shared" si="1"/>
        <v>293.5492173913043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1289.0278260869568</v>
      </c>
      <c r="K22" s="36">
        <f t="shared" si="1"/>
        <v>309.47408695652166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1348.746086956522</v>
      </c>
      <c r="K23" s="36">
        <f t="shared" si="1"/>
        <v>325.398956521739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1408.4643478260873</v>
      </c>
      <c r="K24" s="36">
        <f t="shared" si="1"/>
        <v>341.3238260869564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1468.1826086956526</v>
      </c>
      <c r="K25" s="36">
        <f t="shared" si="1"/>
        <v>357.24869565217375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1527.9008695652178</v>
      </c>
      <c r="K26" s="36">
        <f t="shared" si="1"/>
        <v>373.1735652173911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1587.619130434783</v>
      </c>
      <c r="K27" s="36">
        <f t="shared" si="1"/>
        <v>389.0984347826085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1647.3373913043483</v>
      </c>
      <c r="K28" s="36">
        <f t="shared" si="1"/>
        <v>405.02330434782584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1707.0556521739136</v>
      </c>
      <c r="K29" s="36">
        <f t="shared" si="1"/>
        <v>420.9481739130432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1766.7739130434788</v>
      </c>
      <c r="K30" s="36">
        <f t="shared" si="1"/>
        <v>436.87304347826057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9" t="s">
        <v>41</v>
      </c>
      <c r="J31" s="24">
        <f t="shared" si="0"/>
        <v>1826.492173913044</v>
      </c>
      <c r="K31" s="36">
        <f t="shared" si="1"/>
        <v>452.79791304347793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1886.2104347826094</v>
      </c>
      <c r="K32" s="36">
        <f t="shared" si="1"/>
        <v>468.7227826086953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1945.9286956521746</v>
      </c>
      <c r="K33" s="36">
        <f t="shared" si="1"/>
        <v>484.64765217391266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2005.6469565217399</v>
      </c>
      <c r="K34" s="36">
        <f t="shared" si="1"/>
        <v>500.57252173913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2065.365217391305</v>
      </c>
      <c r="K35" s="36">
        <f t="shared" si="1"/>
        <v>516.4973913043474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9" t="s">
        <v>42</v>
      </c>
      <c r="J36" s="24">
        <f t="shared" si="0"/>
        <v>2125.0834782608704</v>
      </c>
      <c r="K36" s="36">
        <f t="shared" si="1"/>
        <v>532.4222608695648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2184.8017391304356</v>
      </c>
      <c r="K37" s="36">
        <f t="shared" si="1"/>
        <v>548.3471304347821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2244.520000000001</v>
      </c>
      <c r="K38" s="36">
        <f t="shared" si="1"/>
        <v>564.2719999999995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2304.238260869566</v>
      </c>
      <c r="K39" s="36">
        <f t="shared" si="1"/>
        <v>580.1968695652168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2363.9565217391314</v>
      </c>
      <c r="K40" s="36">
        <f t="shared" si="1"/>
        <v>596.1217391304342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2423.6747826086967</v>
      </c>
      <c r="K41" s="36">
        <f t="shared" si="1"/>
        <v>612.0466086956516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2483.393043478262</v>
      </c>
      <c r="K42" s="36">
        <f t="shared" si="1"/>
        <v>627.9714782608689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2543.111304347827</v>
      </c>
      <c r="K43" s="36">
        <f t="shared" si="1"/>
        <v>643.8963478260863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2602.8295652173924</v>
      </c>
      <c r="K44" s="36">
        <f t="shared" si="1"/>
        <v>659.8212173913037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2662.5478260869577</v>
      </c>
      <c r="K45" s="36">
        <f t="shared" si="1"/>
        <v>675.746086956521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2722.266086956523</v>
      </c>
      <c r="K46" s="36">
        <f t="shared" si="1"/>
        <v>691.6709565217384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2781.984347826088</v>
      </c>
      <c r="K47" s="36">
        <f t="shared" si="1"/>
        <v>707.5958260869558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2841.7026086956535</v>
      </c>
      <c r="K48" s="36">
        <f t="shared" si="1"/>
        <v>723.5206956521731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2901.4208695652187</v>
      </c>
      <c r="K49" s="36">
        <f t="shared" si="1"/>
        <v>739.4455652173905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2961.139130434784</v>
      </c>
      <c r="K50" s="36">
        <f t="shared" si="1"/>
        <v>755.3704347826078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3020.857391304349</v>
      </c>
      <c r="K51" s="36">
        <f t="shared" si="1"/>
        <v>771.2953043478252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3080.5756521739145</v>
      </c>
      <c r="K52" s="36">
        <f t="shared" si="1"/>
        <v>787.2201739130426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3140.2939130434797</v>
      </c>
      <c r="K53" s="36">
        <f t="shared" si="1"/>
        <v>803.1450434782599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3200.012173913045</v>
      </c>
      <c r="K54" s="36">
        <f t="shared" si="1"/>
        <v>819.0699130434773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3259.7304347826102</v>
      </c>
      <c r="K55" s="36">
        <f t="shared" si="1"/>
        <v>834.9947826086947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3319.4486956521755</v>
      </c>
      <c r="K56" s="36">
        <f t="shared" si="1"/>
        <v>850.919652173912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3379.1669565217408</v>
      </c>
      <c r="K57" s="36">
        <f t="shared" si="1"/>
        <v>866.8445217391294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3438.885217391306</v>
      </c>
      <c r="K58" s="36">
        <f t="shared" si="1"/>
        <v>882.7693913043468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3498.6034782608713</v>
      </c>
      <c r="K59" s="36">
        <f t="shared" si="1"/>
        <v>898.6942608695641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3558.3217391304365</v>
      </c>
      <c r="K60" s="36">
        <f t="shared" si="1"/>
        <v>914.6191304347815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3618.040000000002</v>
      </c>
      <c r="K61" s="36">
        <f t="shared" si="1"/>
        <v>930.5439999999988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3677.758260869567</v>
      </c>
      <c r="K62" s="36">
        <f t="shared" si="1"/>
        <v>946.4688695652162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3737.4765217391323</v>
      </c>
      <c r="K63" s="36">
        <f t="shared" si="1"/>
        <v>962.3937391304336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3797.1947826086976</v>
      </c>
      <c r="K64" s="36">
        <f t="shared" si="1"/>
        <v>978.3186086956509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3856.913043478263</v>
      </c>
      <c r="K65" s="36">
        <f t="shared" si="1"/>
        <v>994.2434782608683</v>
      </c>
    </row>
    <row r="66" spans="1:11" ht="16.5" thickBot="1">
      <c r="A66" s="37"/>
      <c r="B66" s="38"/>
      <c r="C66" s="38"/>
      <c r="D66" s="38"/>
      <c r="E66" s="38"/>
      <c r="F66" s="38"/>
      <c r="G66" s="38"/>
      <c r="H66" s="38"/>
      <c r="I66" s="41" t="s">
        <v>71</v>
      </c>
      <c r="J66" s="24">
        <f t="shared" si="0"/>
        <v>3916.631304347828</v>
      </c>
      <c r="K66" s="36">
        <f t="shared" si="1"/>
        <v>1010.1683478260857</v>
      </c>
    </row>
    <row r="67" spans="1:11" ht="87.75" customHeight="1" thickBot="1">
      <c r="A67" s="53"/>
      <c r="B67" s="54"/>
      <c r="C67" s="54"/>
      <c r="D67" s="54"/>
      <c r="E67" s="54"/>
      <c r="F67" s="54"/>
      <c r="G67" s="54"/>
      <c r="H67" s="54"/>
      <c r="I67" s="54"/>
      <c r="J67" s="55" t="s">
        <v>104</v>
      </c>
      <c r="K67" s="56" t="s">
        <v>105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J4:L4"/>
    <mergeCell ref="J5:L5"/>
    <mergeCell ref="J3:L3"/>
    <mergeCell ref="A8:J8"/>
    <mergeCell ref="A10:A13"/>
    <mergeCell ref="B10:B13"/>
    <mergeCell ref="C10:C13"/>
    <mergeCell ref="I10:I13"/>
    <mergeCell ref="D11:D13"/>
    <mergeCell ref="E11:E13"/>
    <mergeCell ref="F11:F13"/>
    <mergeCell ref="G11:G13"/>
    <mergeCell ref="H11:H13"/>
    <mergeCell ref="J11:J13"/>
    <mergeCell ref="K11:K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2" width="9.125" style="4" customWidth="1"/>
    <col min="13" max="14" width="9.125" style="4" hidden="1" customWidth="1"/>
    <col min="15" max="16384" width="9.125" style="4" customWidth="1"/>
  </cols>
  <sheetData>
    <row r="1" ht="15.75">
      <c r="J1" s="4" t="s">
        <v>98</v>
      </c>
    </row>
    <row r="3" spans="10:12" ht="15.75">
      <c r="J3" s="74" t="s">
        <v>81</v>
      </c>
      <c r="K3" s="74"/>
      <c r="L3" s="74"/>
    </row>
    <row r="4" spans="10:12" ht="15.75" customHeight="1">
      <c r="J4" s="74" t="s">
        <v>106</v>
      </c>
      <c r="K4" s="74"/>
      <c r="L4" s="74"/>
    </row>
    <row r="5" spans="10:12" ht="15.75" customHeight="1">
      <c r="J5" s="74" t="s">
        <v>107</v>
      </c>
      <c r="K5" s="74"/>
      <c r="L5" s="74"/>
    </row>
    <row r="6" spans="10:11" ht="15.75">
      <c r="J6" s="42"/>
      <c r="K6" s="42"/>
    </row>
    <row r="8" spans="1:10" ht="55.5" customHeight="1">
      <c r="A8" s="80" t="s">
        <v>114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53.25" customHeight="1">
      <c r="A10" s="71" t="s">
        <v>3</v>
      </c>
      <c r="B10" s="75" t="s">
        <v>2</v>
      </c>
      <c r="C10" s="75" t="s">
        <v>10</v>
      </c>
      <c r="D10" s="15"/>
      <c r="E10" s="15"/>
      <c r="F10" s="15"/>
      <c r="G10" s="15"/>
      <c r="H10" s="59" t="s">
        <v>17</v>
      </c>
      <c r="I10" s="99" t="s">
        <v>72</v>
      </c>
      <c r="J10" s="59" t="s">
        <v>17</v>
      </c>
      <c r="K10" s="60" t="s">
        <v>18</v>
      </c>
    </row>
    <row r="11" spans="1:11" ht="34.5" customHeight="1">
      <c r="A11" s="84"/>
      <c r="B11" s="86"/>
      <c r="C11" s="88"/>
      <c r="D11" s="68" t="s">
        <v>11</v>
      </c>
      <c r="E11" s="68" t="s">
        <v>12</v>
      </c>
      <c r="F11" s="68" t="s">
        <v>16</v>
      </c>
      <c r="G11" s="68" t="s">
        <v>13</v>
      </c>
      <c r="H11" s="68" t="s">
        <v>19</v>
      </c>
      <c r="I11" s="100"/>
      <c r="J11" s="68" t="s">
        <v>73</v>
      </c>
      <c r="K11" s="66" t="s">
        <v>74</v>
      </c>
    </row>
    <row r="12" spans="1:11" ht="47.25" customHeight="1">
      <c r="A12" s="84"/>
      <c r="B12" s="86"/>
      <c r="C12" s="88"/>
      <c r="D12" s="68"/>
      <c r="E12" s="68"/>
      <c r="F12" s="68"/>
      <c r="G12" s="68"/>
      <c r="H12" s="68"/>
      <c r="I12" s="100"/>
      <c r="J12" s="68"/>
      <c r="K12" s="66"/>
    </row>
    <row r="13" spans="1:11" ht="26.25" customHeight="1" thickBot="1">
      <c r="A13" s="85"/>
      <c r="B13" s="87"/>
      <c r="C13" s="89"/>
      <c r="D13" s="69"/>
      <c r="E13" s="69"/>
      <c r="F13" s="69"/>
      <c r="G13" s="69"/>
      <c r="H13" s="69"/>
      <c r="I13" s="101"/>
      <c r="J13" s="69"/>
      <c r="K13" s="67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4" ht="93.75" customHeight="1">
      <c r="A15" s="10" t="s">
        <v>1</v>
      </c>
      <c r="B15" s="7" t="s">
        <v>95</v>
      </c>
      <c r="C15" s="11">
        <v>6.2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1918.6440677966102</v>
      </c>
      <c r="I15" s="51" t="s">
        <v>20</v>
      </c>
      <c r="J15" s="23">
        <v>2264</v>
      </c>
      <c r="K15" s="16">
        <v>198</v>
      </c>
      <c r="M15" s="64">
        <f>1338/23*30*1.18</f>
        <v>2059.35652173913</v>
      </c>
      <c r="N15" s="64">
        <f>M15*2</f>
        <v>4118.71304347826</v>
      </c>
    </row>
    <row r="16" spans="1:11" ht="15.75">
      <c r="A16" s="35"/>
      <c r="B16" s="30"/>
      <c r="C16" s="30"/>
      <c r="D16" s="30"/>
      <c r="E16" s="30"/>
      <c r="F16" s="30"/>
      <c r="G16" s="30"/>
      <c r="H16" s="30"/>
      <c r="I16" s="39" t="s">
        <v>21</v>
      </c>
      <c r="J16" s="24">
        <f>1338/23*1.18+J15</f>
        <v>2332.6452173913044</v>
      </c>
      <c r="K16" s="36">
        <f>1338/23*1.18/6.2+K15</f>
        <v>209.071809256662</v>
      </c>
    </row>
    <row r="17" spans="1:11" ht="15.75">
      <c r="A17" s="35"/>
      <c r="B17" s="30"/>
      <c r="C17" s="30"/>
      <c r="D17" s="30"/>
      <c r="E17" s="30"/>
      <c r="F17" s="30"/>
      <c r="G17" s="30"/>
      <c r="H17" s="30"/>
      <c r="I17" s="39" t="s">
        <v>22</v>
      </c>
      <c r="J17" s="24">
        <f aca="true" t="shared" si="0" ref="J17:J66">1338/23*1.18+J16</f>
        <v>2401.290434782609</v>
      </c>
      <c r="K17" s="36">
        <f aca="true" t="shared" si="1" ref="K17:K66">1338/23*1.18/6.2+K16</f>
        <v>220.143618513324</v>
      </c>
    </row>
    <row r="18" spans="1:11" ht="15.75">
      <c r="A18" s="35"/>
      <c r="B18" s="30"/>
      <c r="C18" s="30"/>
      <c r="D18" s="30"/>
      <c r="E18" s="30"/>
      <c r="F18" s="30"/>
      <c r="G18" s="30"/>
      <c r="H18" s="30"/>
      <c r="I18" s="39" t="s">
        <v>23</v>
      </c>
      <c r="J18" s="24">
        <f t="shared" si="0"/>
        <v>2469.9356521739132</v>
      </c>
      <c r="K18" s="36">
        <f t="shared" si="1"/>
        <v>231.21542776998598</v>
      </c>
    </row>
    <row r="19" spans="1:11" ht="15.75">
      <c r="A19" s="35"/>
      <c r="B19" s="30"/>
      <c r="C19" s="30"/>
      <c r="D19" s="30"/>
      <c r="E19" s="30"/>
      <c r="F19" s="30"/>
      <c r="G19" s="30"/>
      <c r="H19" s="30"/>
      <c r="I19" s="39" t="s">
        <v>24</v>
      </c>
      <c r="J19" s="24">
        <f t="shared" si="0"/>
        <v>2538.5808695652177</v>
      </c>
      <c r="K19" s="36">
        <f t="shared" si="1"/>
        <v>242.28723702664797</v>
      </c>
    </row>
    <row r="20" spans="1:11" ht="15.75">
      <c r="A20" s="35"/>
      <c r="B20" s="30"/>
      <c r="C20" s="30"/>
      <c r="D20" s="30"/>
      <c r="E20" s="30"/>
      <c r="F20" s="30"/>
      <c r="G20" s="30"/>
      <c r="H20" s="30"/>
      <c r="I20" s="39" t="s">
        <v>25</v>
      </c>
      <c r="J20" s="24">
        <f t="shared" si="0"/>
        <v>2607.226086956522</v>
      </c>
      <c r="K20" s="36">
        <f t="shared" si="1"/>
        <v>253.35904628330997</v>
      </c>
    </row>
    <row r="21" spans="1:11" ht="15.75">
      <c r="A21" s="35"/>
      <c r="B21" s="30"/>
      <c r="C21" s="30"/>
      <c r="D21" s="30"/>
      <c r="E21" s="30"/>
      <c r="F21" s="30"/>
      <c r="G21" s="30"/>
      <c r="H21" s="30"/>
      <c r="I21" s="39" t="s">
        <v>40</v>
      </c>
      <c r="J21" s="24">
        <f t="shared" si="0"/>
        <v>2675.8713043478265</v>
      </c>
      <c r="K21" s="36">
        <f t="shared" si="1"/>
        <v>264.43085553997196</v>
      </c>
    </row>
    <row r="22" spans="1:11" ht="15.75">
      <c r="A22" s="35"/>
      <c r="B22" s="30"/>
      <c r="C22" s="30"/>
      <c r="D22" s="30"/>
      <c r="E22" s="30"/>
      <c r="F22" s="30"/>
      <c r="G22" s="30"/>
      <c r="H22" s="30"/>
      <c r="I22" s="39" t="s">
        <v>26</v>
      </c>
      <c r="J22" s="24">
        <f t="shared" si="0"/>
        <v>2744.516521739131</v>
      </c>
      <c r="K22" s="36">
        <f t="shared" si="1"/>
        <v>275.50266479663395</v>
      </c>
    </row>
    <row r="23" spans="1:11" ht="15.75">
      <c r="A23" s="35"/>
      <c r="B23" s="30"/>
      <c r="C23" s="30"/>
      <c r="D23" s="30"/>
      <c r="E23" s="30"/>
      <c r="F23" s="30"/>
      <c r="G23" s="30"/>
      <c r="H23" s="30"/>
      <c r="I23" s="39" t="s">
        <v>27</v>
      </c>
      <c r="J23" s="24">
        <f t="shared" si="0"/>
        <v>2813.1617391304353</v>
      </c>
      <c r="K23" s="36">
        <f t="shared" si="1"/>
        <v>286.57447405329594</v>
      </c>
    </row>
    <row r="24" spans="1:11" ht="15.75">
      <c r="A24" s="35"/>
      <c r="B24" s="30"/>
      <c r="C24" s="30"/>
      <c r="D24" s="30"/>
      <c r="E24" s="30"/>
      <c r="F24" s="30"/>
      <c r="G24" s="30"/>
      <c r="H24" s="30"/>
      <c r="I24" s="39" t="s">
        <v>28</v>
      </c>
      <c r="J24" s="24">
        <f t="shared" si="0"/>
        <v>2881.8069565217397</v>
      </c>
      <c r="K24" s="36">
        <f t="shared" si="1"/>
        <v>297.64628330995794</v>
      </c>
    </row>
    <row r="25" spans="1:11" ht="15.75">
      <c r="A25" s="35"/>
      <c r="B25" s="30"/>
      <c r="C25" s="30"/>
      <c r="D25" s="30"/>
      <c r="E25" s="30"/>
      <c r="F25" s="30"/>
      <c r="G25" s="30"/>
      <c r="H25" s="30"/>
      <c r="I25" s="39" t="s">
        <v>29</v>
      </c>
      <c r="J25" s="24">
        <f t="shared" si="0"/>
        <v>2950.452173913044</v>
      </c>
      <c r="K25" s="36">
        <f t="shared" si="1"/>
        <v>308.71809256661993</v>
      </c>
    </row>
    <row r="26" spans="1:11" ht="15.75">
      <c r="A26" s="35"/>
      <c r="B26" s="30"/>
      <c r="C26" s="30"/>
      <c r="D26" s="30"/>
      <c r="E26" s="30"/>
      <c r="F26" s="30"/>
      <c r="G26" s="30"/>
      <c r="H26" s="30"/>
      <c r="I26" s="39" t="s">
        <v>30</v>
      </c>
      <c r="J26" s="24">
        <f t="shared" si="0"/>
        <v>3019.0973913043485</v>
      </c>
      <c r="K26" s="36">
        <f t="shared" si="1"/>
        <v>319.7899018232819</v>
      </c>
    </row>
    <row r="27" spans="1:11" ht="15.75">
      <c r="A27" s="35"/>
      <c r="B27" s="30"/>
      <c r="C27" s="30"/>
      <c r="D27" s="30"/>
      <c r="E27" s="30"/>
      <c r="F27" s="30"/>
      <c r="G27" s="30"/>
      <c r="H27" s="30"/>
      <c r="I27" s="39" t="s">
        <v>31</v>
      </c>
      <c r="J27" s="24">
        <f t="shared" si="0"/>
        <v>3087.742608695653</v>
      </c>
      <c r="K27" s="36">
        <f t="shared" si="1"/>
        <v>330.8617110799439</v>
      </c>
    </row>
    <row r="28" spans="1:11" ht="15.75">
      <c r="A28" s="35"/>
      <c r="B28" s="30"/>
      <c r="C28" s="30"/>
      <c r="D28" s="30"/>
      <c r="E28" s="30"/>
      <c r="F28" s="30"/>
      <c r="G28" s="30"/>
      <c r="H28" s="30"/>
      <c r="I28" s="39" t="s">
        <v>32</v>
      </c>
      <c r="J28" s="24">
        <f t="shared" si="0"/>
        <v>3156.3878260869574</v>
      </c>
      <c r="K28" s="36">
        <f t="shared" si="1"/>
        <v>341.9335203366059</v>
      </c>
    </row>
    <row r="29" spans="1:11" ht="15.75">
      <c r="A29" s="35"/>
      <c r="B29" s="30"/>
      <c r="C29" s="30"/>
      <c r="D29" s="30"/>
      <c r="E29" s="30"/>
      <c r="F29" s="30"/>
      <c r="G29" s="30"/>
      <c r="H29" s="30"/>
      <c r="I29" s="39" t="s">
        <v>33</v>
      </c>
      <c r="J29" s="24">
        <f t="shared" si="0"/>
        <v>3225.033043478262</v>
      </c>
      <c r="K29" s="36">
        <f t="shared" si="1"/>
        <v>353.0053295932679</v>
      </c>
    </row>
    <row r="30" spans="1:11" ht="15.75">
      <c r="A30" s="35"/>
      <c r="B30" s="30"/>
      <c r="C30" s="30"/>
      <c r="D30" s="30"/>
      <c r="E30" s="30"/>
      <c r="F30" s="30"/>
      <c r="G30" s="30"/>
      <c r="H30" s="30"/>
      <c r="I30" s="39" t="s">
        <v>34</v>
      </c>
      <c r="J30" s="24">
        <f t="shared" si="0"/>
        <v>3293.678260869566</v>
      </c>
      <c r="K30" s="36">
        <f t="shared" si="1"/>
        <v>364.0771388499299</v>
      </c>
    </row>
    <row r="31" spans="1:11" ht="15.75">
      <c r="A31" s="35"/>
      <c r="B31" s="30"/>
      <c r="C31" s="30"/>
      <c r="D31" s="30"/>
      <c r="E31" s="30"/>
      <c r="F31" s="30"/>
      <c r="G31" s="30"/>
      <c r="H31" s="30"/>
      <c r="I31" s="39" t="s">
        <v>41</v>
      </c>
      <c r="J31" s="24">
        <f t="shared" si="0"/>
        <v>3362.3234782608706</v>
      </c>
      <c r="K31" s="36">
        <f t="shared" si="1"/>
        <v>375.1489481065919</v>
      </c>
    </row>
    <row r="32" spans="1:11" ht="15.75">
      <c r="A32" s="35"/>
      <c r="B32" s="30"/>
      <c r="C32" s="30"/>
      <c r="D32" s="30"/>
      <c r="E32" s="30"/>
      <c r="F32" s="30"/>
      <c r="G32" s="30"/>
      <c r="H32" s="30"/>
      <c r="I32" s="39" t="s">
        <v>35</v>
      </c>
      <c r="J32" s="24">
        <f t="shared" si="0"/>
        <v>3430.968695652175</v>
      </c>
      <c r="K32" s="36">
        <f t="shared" si="1"/>
        <v>386.2207573632539</v>
      </c>
    </row>
    <row r="33" spans="1:11" ht="15.75">
      <c r="A33" s="35"/>
      <c r="B33" s="30"/>
      <c r="C33" s="30"/>
      <c r="D33" s="30"/>
      <c r="E33" s="30"/>
      <c r="F33" s="30"/>
      <c r="G33" s="30"/>
      <c r="H33" s="30"/>
      <c r="I33" s="39" t="s">
        <v>36</v>
      </c>
      <c r="J33" s="24">
        <f t="shared" si="0"/>
        <v>3499.6139130434794</v>
      </c>
      <c r="K33" s="36">
        <f t="shared" si="1"/>
        <v>397.2925666199159</v>
      </c>
    </row>
    <row r="34" spans="1:11" ht="15.75">
      <c r="A34" s="35"/>
      <c r="B34" s="30"/>
      <c r="C34" s="30"/>
      <c r="D34" s="30"/>
      <c r="E34" s="30"/>
      <c r="F34" s="30"/>
      <c r="G34" s="30"/>
      <c r="H34" s="30"/>
      <c r="I34" s="39" t="s">
        <v>37</v>
      </c>
      <c r="J34" s="24">
        <f t="shared" si="0"/>
        <v>3568.259130434784</v>
      </c>
      <c r="K34" s="36">
        <f t="shared" si="1"/>
        <v>408.36437587657787</v>
      </c>
    </row>
    <row r="35" spans="1:11" ht="15.75">
      <c r="A35" s="35"/>
      <c r="B35" s="30"/>
      <c r="C35" s="30"/>
      <c r="D35" s="30"/>
      <c r="E35" s="30"/>
      <c r="F35" s="30"/>
      <c r="G35" s="30"/>
      <c r="H35" s="30"/>
      <c r="I35" s="39" t="s">
        <v>38</v>
      </c>
      <c r="J35" s="24">
        <f t="shared" si="0"/>
        <v>3636.9043478260883</v>
      </c>
      <c r="K35" s="36">
        <f t="shared" si="1"/>
        <v>419.43618513323986</v>
      </c>
    </row>
    <row r="36" spans="1:11" ht="15.75">
      <c r="A36" s="35"/>
      <c r="B36" s="30"/>
      <c r="C36" s="30"/>
      <c r="D36" s="30"/>
      <c r="E36" s="30"/>
      <c r="F36" s="30"/>
      <c r="G36" s="30"/>
      <c r="H36" s="30"/>
      <c r="I36" s="39" t="s">
        <v>42</v>
      </c>
      <c r="J36" s="24">
        <f t="shared" si="0"/>
        <v>3705.5495652173927</v>
      </c>
      <c r="K36" s="36">
        <f t="shared" si="1"/>
        <v>430.50799438990185</v>
      </c>
    </row>
    <row r="37" spans="1:11" ht="15.75">
      <c r="A37" s="35"/>
      <c r="B37" s="30"/>
      <c r="C37" s="30"/>
      <c r="D37" s="30"/>
      <c r="E37" s="30"/>
      <c r="F37" s="30"/>
      <c r="G37" s="30"/>
      <c r="H37" s="30"/>
      <c r="I37" s="39" t="s">
        <v>39</v>
      </c>
      <c r="J37" s="24">
        <f t="shared" si="0"/>
        <v>3774.194782608697</v>
      </c>
      <c r="K37" s="36">
        <f t="shared" si="1"/>
        <v>441.57980364656385</v>
      </c>
    </row>
    <row r="38" spans="1:11" ht="15.75">
      <c r="A38" s="35"/>
      <c r="B38" s="30"/>
      <c r="C38" s="30"/>
      <c r="D38" s="30"/>
      <c r="E38" s="30"/>
      <c r="F38" s="30"/>
      <c r="G38" s="30"/>
      <c r="H38" s="30"/>
      <c r="I38" s="39" t="s">
        <v>43</v>
      </c>
      <c r="J38" s="24">
        <f t="shared" si="0"/>
        <v>3842.8400000000015</v>
      </c>
      <c r="K38" s="36">
        <f t="shared" si="1"/>
        <v>452.65161290322584</v>
      </c>
    </row>
    <row r="39" spans="1:11" ht="15.75">
      <c r="A39" s="35"/>
      <c r="B39" s="30"/>
      <c r="C39" s="30"/>
      <c r="D39" s="30"/>
      <c r="E39" s="30"/>
      <c r="F39" s="30"/>
      <c r="G39" s="30"/>
      <c r="H39" s="30"/>
      <c r="I39" s="39" t="s">
        <v>44</v>
      </c>
      <c r="J39" s="24">
        <f t="shared" si="0"/>
        <v>3911.485217391306</v>
      </c>
      <c r="K39" s="36">
        <f t="shared" si="1"/>
        <v>463.72342215988783</v>
      </c>
    </row>
    <row r="40" spans="1:11" ht="15.75">
      <c r="A40" s="35"/>
      <c r="B40" s="30"/>
      <c r="C40" s="30"/>
      <c r="D40" s="30"/>
      <c r="E40" s="30"/>
      <c r="F40" s="30"/>
      <c r="G40" s="30"/>
      <c r="H40" s="30"/>
      <c r="I40" s="39" t="s">
        <v>45</v>
      </c>
      <c r="J40" s="24">
        <f t="shared" si="0"/>
        <v>3980.1304347826103</v>
      </c>
      <c r="K40" s="36">
        <f t="shared" si="1"/>
        <v>474.7952314165498</v>
      </c>
    </row>
    <row r="41" spans="1:11" ht="15.75">
      <c r="A41" s="35"/>
      <c r="B41" s="30"/>
      <c r="C41" s="30"/>
      <c r="D41" s="30"/>
      <c r="E41" s="30"/>
      <c r="F41" s="30"/>
      <c r="G41" s="30"/>
      <c r="H41" s="30"/>
      <c r="I41" s="39" t="s">
        <v>46</v>
      </c>
      <c r="J41" s="24">
        <f t="shared" si="0"/>
        <v>4048.7756521739148</v>
      </c>
      <c r="K41" s="36">
        <f t="shared" si="1"/>
        <v>485.8670406732118</v>
      </c>
    </row>
    <row r="42" spans="1:11" ht="15.75">
      <c r="A42" s="35"/>
      <c r="B42" s="30"/>
      <c r="C42" s="30"/>
      <c r="D42" s="30"/>
      <c r="E42" s="30"/>
      <c r="F42" s="30"/>
      <c r="G42" s="30"/>
      <c r="H42" s="30"/>
      <c r="I42" s="39" t="s">
        <v>47</v>
      </c>
      <c r="J42" s="24">
        <f t="shared" si="0"/>
        <v>4117.420869565219</v>
      </c>
      <c r="K42" s="36">
        <f t="shared" si="1"/>
        <v>496.9388499298738</v>
      </c>
    </row>
    <row r="43" spans="1:11" ht="15.75">
      <c r="A43" s="35"/>
      <c r="B43" s="30"/>
      <c r="C43" s="30"/>
      <c r="D43" s="30"/>
      <c r="E43" s="30"/>
      <c r="F43" s="30"/>
      <c r="G43" s="30"/>
      <c r="H43" s="30"/>
      <c r="I43" s="39" t="s">
        <v>48</v>
      </c>
      <c r="J43" s="24">
        <f t="shared" si="0"/>
        <v>4186.066086956523</v>
      </c>
      <c r="K43" s="36">
        <f t="shared" si="1"/>
        <v>508.0106591865358</v>
      </c>
    </row>
    <row r="44" spans="1:11" ht="15.75">
      <c r="A44" s="35"/>
      <c r="B44" s="30"/>
      <c r="C44" s="30"/>
      <c r="D44" s="30"/>
      <c r="E44" s="30"/>
      <c r="F44" s="30"/>
      <c r="G44" s="30"/>
      <c r="H44" s="30"/>
      <c r="I44" s="39" t="s">
        <v>49</v>
      </c>
      <c r="J44" s="24">
        <f t="shared" si="0"/>
        <v>4254.711304347827</v>
      </c>
      <c r="K44" s="36">
        <f t="shared" si="1"/>
        <v>519.0824684431977</v>
      </c>
    </row>
    <row r="45" spans="1:11" ht="15.75">
      <c r="A45" s="35"/>
      <c r="B45" s="30"/>
      <c r="C45" s="30"/>
      <c r="D45" s="30"/>
      <c r="E45" s="30"/>
      <c r="F45" s="30"/>
      <c r="G45" s="30"/>
      <c r="H45" s="30"/>
      <c r="I45" s="39" t="s">
        <v>50</v>
      </c>
      <c r="J45" s="24">
        <f t="shared" si="0"/>
        <v>4323.356521739131</v>
      </c>
      <c r="K45" s="36">
        <f t="shared" si="1"/>
        <v>530.1542776998597</v>
      </c>
    </row>
    <row r="46" spans="1:11" ht="15.75">
      <c r="A46" s="35"/>
      <c r="B46" s="30"/>
      <c r="C46" s="30"/>
      <c r="D46" s="30"/>
      <c r="E46" s="30"/>
      <c r="F46" s="30"/>
      <c r="G46" s="30"/>
      <c r="H46" s="30"/>
      <c r="I46" s="39" t="s">
        <v>51</v>
      </c>
      <c r="J46" s="24">
        <f t="shared" si="0"/>
        <v>4392.0017391304345</v>
      </c>
      <c r="K46" s="36">
        <f t="shared" si="1"/>
        <v>541.2260869565216</v>
      </c>
    </row>
    <row r="47" spans="1:11" ht="15.75">
      <c r="A47" s="35"/>
      <c r="B47" s="30"/>
      <c r="C47" s="30"/>
      <c r="D47" s="30"/>
      <c r="E47" s="30"/>
      <c r="F47" s="30"/>
      <c r="G47" s="30"/>
      <c r="H47" s="30"/>
      <c r="I47" s="39" t="s">
        <v>52</v>
      </c>
      <c r="J47" s="24">
        <f t="shared" si="0"/>
        <v>4460.6469565217385</v>
      </c>
      <c r="K47" s="36">
        <f t="shared" si="1"/>
        <v>552.2978962131835</v>
      </c>
    </row>
    <row r="48" spans="1:11" ht="15.75">
      <c r="A48" s="35"/>
      <c r="B48" s="30"/>
      <c r="C48" s="30"/>
      <c r="D48" s="30"/>
      <c r="E48" s="30"/>
      <c r="F48" s="30"/>
      <c r="G48" s="30"/>
      <c r="H48" s="30"/>
      <c r="I48" s="39" t="s">
        <v>53</v>
      </c>
      <c r="J48" s="24">
        <f t="shared" si="0"/>
        <v>4529.2921739130425</v>
      </c>
      <c r="K48" s="36">
        <f t="shared" si="1"/>
        <v>563.3697054698455</v>
      </c>
    </row>
    <row r="49" spans="1:11" ht="15.75">
      <c r="A49" s="35"/>
      <c r="B49" s="30"/>
      <c r="C49" s="30"/>
      <c r="D49" s="30"/>
      <c r="E49" s="30"/>
      <c r="F49" s="30"/>
      <c r="G49" s="30"/>
      <c r="H49" s="30"/>
      <c r="I49" s="39" t="s">
        <v>54</v>
      </c>
      <c r="J49" s="24">
        <f t="shared" si="0"/>
        <v>4597.937391304346</v>
      </c>
      <c r="K49" s="36">
        <f t="shared" si="1"/>
        <v>574.4415147265074</v>
      </c>
    </row>
    <row r="50" spans="1:11" ht="15.75">
      <c r="A50" s="35"/>
      <c r="B50" s="30"/>
      <c r="C50" s="30"/>
      <c r="D50" s="30"/>
      <c r="E50" s="30"/>
      <c r="F50" s="30"/>
      <c r="G50" s="30"/>
      <c r="H50" s="30"/>
      <c r="I50" s="39" t="s">
        <v>55</v>
      </c>
      <c r="J50" s="24">
        <f t="shared" si="0"/>
        <v>4666.58260869565</v>
      </c>
      <c r="K50" s="36">
        <f t="shared" si="1"/>
        <v>585.5133239831694</v>
      </c>
    </row>
    <row r="51" spans="1:11" ht="15.75">
      <c r="A51" s="35"/>
      <c r="B51" s="30"/>
      <c r="C51" s="30"/>
      <c r="D51" s="30"/>
      <c r="E51" s="30"/>
      <c r="F51" s="30"/>
      <c r="G51" s="30"/>
      <c r="H51" s="30"/>
      <c r="I51" s="39" t="s">
        <v>56</v>
      </c>
      <c r="J51" s="24">
        <f t="shared" si="0"/>
        <v>4735.227826086954</v>
      </c>
      <c r="K51" s="36">
        <f t="shared" si="1"/>
        <v>596.5851332398313</v>
      </c>
    </row>
    <row r="52" spans="1:11" ht="15.75">
      <c r="A52" s="35"/>
      <c r="B52" s="30"/>
      <c r="C52" s="30"/>
      <c r="D52" s="30"/>
      <c r="E52" s="30"/>
      <c r="F52" s="30"/>
      <c r="G52" s="30"/>
      <c r="H52" s="30"/>
      <c r="I52" s="39" t="s">
        <v>57</v>
      </c>
      <c r="J52" s="24">
        <f t="shared" si="0"/>
        <v>4803.873043478258</v>
      </c>
      <c r="K52" s="36">
        <f t="shared" si="1"/>
        <v>607.6569424964932</v>
      </c>
    </row>
    <row r="53" spans="1:11" ht="15.75">
      <c r="A53" s="35"/>
      <c r="B53" s="30"/>
      <c r="C53" s="30"/>
      <c r="D53" s="30"/>
      <c r="E53" s="30"/>
      <c r="F53" s="30"/>
      <c r="G53" s="30"/>
      <c r="H53" s="30"/>
      <c r="I53" s="39" t="s">
        <v>58</v>
      </c>
      <c r="J53" s="24">
        <f t="shared" si="0"/>
        <v>4872.518260869562</v>
      </c>
      <c r="K53" s="36">
        <f t="shared" si="1"/>
        <v>618.7287517531552</v>
      </c>
    </row>
    <row r="54" spans="1:11" ht="15.75">
      <c r="A54" s="35"/>
      <c r="B54" s="30"/>
      <c r="C54" s="30"/>
      <c r="D54" s="30"/>
      <c r="E54" s="30"/>
      <c r="F54" s="30"/>
      <c r="G54" s="30"/>
      <c r="H54" s="30"/>
      <c r="I54" s="39" t="s">
        <v>59</v>
      </c>
      <c r="J54" s="24">
        <f t="shared" si="0"/>
        <v>4941.163478260866</v>
      </c>
      <c r="K54" s="36">
        <f t="shared" si="1"/>
        <v>629.8005610098171</v>
      </c>
    </row>
    <row r="55" spans="1:11" ht="15.75">
      <c r="A55" s="35"/>
      <c r="B55" s="30"/>
      <c r="C55" s="30"/>
      <c r="D55" s="30"/>
      <c r="E55" s="30"/>
      <c r="F55" s="30"/>
      <c r="G55" s="30"/>
      <c r="H55" s="30"/>
      <c r="I55" s="39" t="s">
        <v>60</v>
      </c>
      <c r="J55" s="24">
        <f t="shared" si="0"/>
        <v>5009.80869565217</v>
      </c>
      <c r="K55" s="36">
        <f t="shared" si="1"/>
        <v>640.872370266479</v>
      </c>
    </row>
    <row r="56" spans="1:11" ht="15.75">
      <c r="A56" s="35"/>
      <c r="B56" s="30"/>
      <c r="C56" s="30"/>
      <c r="D56" s="30"/>
      <c r="E56" s="30"/>
      <c r="F56" s="30"/>
      <c r="G56" s="30"/>
      <c r="H56" s="30"/>
      <c r="I56" s="39" t="s">
        <v>61</v>
      </c>
      <c r="J56" s="24">
        <f t="shared" si="0"/>
        <v>5078.453913043474</v>
      </c>
      <c r="K56" s="36">
        <f t="shared" si="1"/>
        <v>651.944179523141</v>
      </c>
    </row>
    <row r="57" spans="1:11" ht="15.75">
      <c r="A57" s="35"/>
      <c r="B57" s="30"/>
      <c r="C57" s="30"/>
      <c r="D57" s="30"/>
      <c r="E57" s="30"/>
      <c r="F57" s="30"/>
      <c r="G57" s="30"/>
      <c r="H57" s="30"/>
      <c r="I57" s="39" t="s">
        <v>62</v>
      </c>
      <c r="J57" s="24">
        <f t="shared" si="0"/>
        <v>5147.099130434778</v>
      </c>
      <c r="K57" s="36">
        <f t="shared" si="1"/>
        <v>663.0159887798029</v>
      </c>
    </row>
    <row r="58" spans="1:11" ht="15.75">
      <c r="A58" s="35"/>
      <c r="B58" s="30"/>
      <c r="C58" s="30"/>
      <c r="D58" s="30"/>
      <c r="E58" s="30"/>
      <c r="F58" s="30"/>
      <c r="G58" s="30"/>
      <c r="H58" s="30"/>
      <c r="I58" s="39" t="s">
        <v>63</v>
      </c>
      <c r="J58" s="24">
        <f t="shared" si="0"/>
        <v>5215.744347826082</v>
      </c>
      <c r="K58" s="36">
        <f t="shared" si="1"/>
        <v>674.0877980364648</v>
      </c>
    </row>
    <row r="59" spans="1:11" ht="15.75">
      <c r="A59" s="35"/>
      <c r="B59" s="30"/>
      <c r="C59" s="30"/>
      <c r="D59" s="30"/>
      <c r="E59" s="30"/>
      <c r="F59" s="30"/>
      <c r="G59" s="30"/>
      <c r="H59" s="30"/>
      <c r="I59" s="39" t="s">
        <v>64</v>
      </c>
      <c r="J59" s="24">
        <f t="shared" si="0"/>
        <v>5284.389565217386</v>
      </c>
      <c r="K59" s="36">
        <f t="shared" si="1"/>
        <v>685.1596072931268</v>
      </c>
    </row>
    <row r="60" spans="1:11" ht="15.75">
      <c r="A60" s="35"/>
      <c r="B60" s="30"/>
      <c r="C60" s="30"/>
      <c r="D60" s="30"/>
      <c r="E60" s="30"/>
      <c r="F60" s="30"/>
      <c r="G60" s="30"/>
      <c r="H60" s="30"/>
      <c r="I60" s="39" t="s">
        <v>65</v>
      </c>
      <c r="J60" s="24">
        <f t="shared" si="0"/>
        <v>5353.03478260869</v>
      </c>
      <c r="K60" s="36">
        <f t="shared" si="1"/>
        <v>696.2314165497887</v>
      </c>
    </row>
    <row r="61" spans="1:11" ht="15.75">
      <c r="A61" s="35"/>
      <c r="B61" s="30"/>
      <c r="C61" s="30"/>
      <c r="D61" s="30"/>
      <c r="E61" s="30"/>
      <c r="F61" s="30"/>
      <c r="G61" s="30"/>
      <c r="H61" s="30"/>
      <c r="I61" s="39" t="s">
        <v>66</v>
      </c>
      <c r="J61" s="24">
        <f t="shared" si="0"/>
        <v>5421.679999999994</v>
      </c>
      <c r="K61" s="36">
        <f t="shared" si="1"/>
        <v>707.3032258064507</v>
      </c>
    </row>
    <row r="62" spans="1:11" ht="15.75">
      <c r="A62" s="35"/>
      <c r="B62" s="30"/>
      <c r="C62" s="30"/>
      <c r="D62" s="30"/>
      <c r="E62" s="30"/>
      <c r="F62" s="30"/>
      <c r="G62" s="30"/>
      <c r="H62" s="30"/>
      <c r="I62" s="39" t="s">
        <v>67</v>
      </c>
      <c r="J62" s="24">
        <f t="shared" si="0"/>
        <v>5490.325217391298</v>
      </c>
      <c r="K62" s="36">
        <f t="shared" si="1"/>
        <v>718.3750350631126</v>
      </c>
    </row>
    <row r="63" spans="1:11" ht="15.75">
      <c r="A63" s="35"/>
      <c r="B63" s="30"/>
      <c r="C63" s="30"/>
      <c r="D63" s="30"/>
      <c r="E63" s="30"/>
      <c r="F63" s="30"/>
      <c r="G63" s="30"/>
      <c r="H63" s="30"/>
      <c r="I63" s="39" t="s">
        <v>68</v>
      </c>
      <c r="J63" s="24">
        <f t="shared" si="0"/>
        <v>5558.970434782602</v>
      </c>
      <c r="K63" s="36">
        <f t="shared" si="1"/>
        <v>729.4468443197745</v>
      </c>
    </row>
    <row r="64" spans="1:11" ht="15.75">
      <c r="A64" s="35"/>
      <c r="B64" s="30"/>
      <c r="C64" s="30"/>
      <c r="D64" s="30"/>
      <c r="E64" s="30"/>
      <c r="F64" s="30"/>
      <c r="G64" s="30"/>
      <c r="H64" s="30"/>
      <c r="I64" s="39" t="s">
        <v>69</v>
      </c>
      <c r="J64" s="24">
        <f t="shared" si="0"/>
        <v>5627.615652173906</v>
      </c>
      <c r="K64" s="36">
        <f t="shared" si="1"/>
        <v>740.5186535764365</v>
      </c>
    </row>
    <row r="65" spans="1:11" ht="15.75">
      <c r="A65" s="35"/>
      <c r="B65" s="30"/>
      <c r="C65" s="30"/>
      <c r="D65" s="30"/>
      <c r="E65" s="30"/>
      <c r="F65" s="30"/>
      <c r="G65" s="30"/>
      <c r="H65" s="30"/>
      <c r="I65" s="39" t="s">
        <v>70</v>
      </c>
      <c r="J65" s="24">
        <f t="shared" si="0"/>
        <v>5696.26086956521</v>
      </c>
      <c r="K65" s="36">
        <f t="shared" si="1"/>
        <v>751.5904628330984</v>
      </c>
    </row>
    <row r="66" spans="1:11" ht="15.75">
      <c r="A66" s="35"/>
      <c r="B66" s="30"/>
      <c r="C66" s="30"/>
      <c r="D66" s="30"/>
      <c r="E66" s="30"/>
      <c r="F66" s="30"/>
      <c r="G66" s="30"/>
      <c r="H66" s="30"/>
      <c r="I66" s="39" t="s">
        <v>71</v>
      </c>
      <c r="J66" s="24">
        <f t="shared" si="0"/>
        <v>5764.906086956514</v>
      </c>
      <c r="K66" s="36">
        <f t="shared" si="1"/>
        <v>762.6622720897603</v>
      </c>
    </row>
    <row r="67" spans="1:11" ht="87.75" customHeight="1" thickBot="1">
      <c r="A67" s="37"/>
      <c r="B67" s="38"/>
      <c r="C67" s="38"/>
      <c r="D67" s="38"/>
      <c r="E67" s="38"/>
      <c r="F67" s="38"/>
      <c r="G67" s="38"/>
      <c r="H67" s="38"/>
      <c r="I67" s="38"/>
      <c r="J67" s="61" t="s">
        <v>99</v>
      </c>
      <c r="K67" s="62" t="s">
        <v>96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J3:L3"/>
    <mergeCell ref="D11:D13"/>
    <mergeCell ref="E11:E13"/>
    <mergeCell ref="F11:F13"/>
    <mergeCell ref="G11:G13"/>
    <mergeCell ref="H11:H13"/>
    <mergeCell ref="J11:J13"/>
    <mergeCell ref="K11:K13"/>
    <mergeCell ref="J4:L4"/>
    <mergeCell ref="J5:L5"/>
    <mergeCell ref="A8:J8"/>
    <mergeCell ref="A10:A13"/>
    <mergeCell ref="B10:B13"/>
    <mergeCell ref="C10:C13"/>
    <mergeCell ref="I10:I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unusova_uv</cp:lastModifiedBy>
  <cp:lastPrinted>2017-01-11T07:45:00Z</cp:lastPrinted>
  <dcterms:created xsi:type="dcterms:W3CDTF">2004-05-06T06:47:14Z</dcterms:created>
  <dcterms:modified xsi:type="dcterms:W3CDTF">2017-01-17T02:44:26Z</dcterms:modified>
  <cp:category/>
  <cp:version/>
  <cp:contentType/>
  <cp:contentStatus/>
</cp:coreProperties>
</file>